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18. ETP and streaming, Kenya" sheetId="69"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B41" i="69"/>
  <c r="D41" i="69"/>
  <c r="F41" i="69"/>
  <c r="O68" i="83"/>
  <c r="B36" i="69"/>
  <c r="G41" i="69"/>
  <c r="H41" i="69"/>
  <c r="B31" i="69"/>
  <c r="I41" i="69"/>
  <c r="B32" i="69"/>
  <c r="B7" i="69"/>
  <c r="B35" i="69"/>
  <c r="J41" i="69"/>
  <c r="B26" i="69"/>
  <c r="B28" i="69"/>
  <c r="B42" i="69"/>
  <c r="D42" i="69"/>
  <c r="F42" i="69"/>
  <c r="G42" i="69"/>
  <c r="H42" i="69"/>
  <c r="I42" i="69"/>
  <c r="J42" i="69"/>
  <c r="B43" i="69"/>
  <c r="D43" i="69"/>
  <c r="F43" i="69"/>
  <c r="G43" i="69"/>
  <c r="H43" i="69"/>
  <c r="I43" i="69"/>
  <c r="J43" i="69"/>
  <c r="B59" i="69"/>
  <c r="B49" i="69"/>
  <c r="B18" i="69"/>
  <c r="B17" i="69"/>
  <c r="B19" i="69"/>
  <c r="B50" i="69"/>
  <c r="B62" i="69"/>
  <c r="B37" i="69"/>
  <c r="B38" i="69"/>
  <c r="C62" i="69"/>
  <c r="B58" i="69"/>
  <c r="B61" i="69"/>
  <c r="C61" i="69"/>
  <c r="B54" i="69"/>
  <c r="B55" i="69"/>
  <c r="G60" i="69"/>
  <c r="H60" i="69"/>
  <c r="I60" i="69"/>
  <c r="B52" i="69"/>
  <c r="B53" i="69"/>
  <c r="G59" i="69"/>
  <c r="H59" i="69"/>
  <c r="I59" i="69"/>
  <c r="C59" i="69"/>
  <c r="G58" i="69"/>
  <c r="H58" i="69"/>
  <c r="I58" i="69"/>
  <c r="C58" i="69"/>
  <c r="C43" i="69"/>
  <c r="E42" i="69"/>
  <c r="C42" i="69"/>
  <c r="B34" i="69"/>
  <c r="B33" i="69"/>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B9" authorId="0">
      <text>
        <r>
          <rPr>
            <b/>
            <sz val="9"/>
            <color indexed="81"/>
            <rFont val="Calibri"/>
            <family val="2"/>
          </rPr>
          <t>Conner Brannen:</t>
        </r>
        <r>
          <rPr>
            <sz val="9"/>
            <color indexed="81"/>
            <rFont val="Calibri"/>
            <family val="2"/>
          </rPr>
          <t xml:space="preserve">
The average across all children in ETP schools (without SBM) who are in classes divided by initial ability level, irrespective of the teacher they were assigned to</t>
        </r>
      </text>
    </comment>
    <comment ref="G10" authorId="0">
      <text>
        <r>
          <rPr>
            <b/>
            <sz val="9"/>
            <color indexed="81"/>
            <rFont val="Calibri"/>
            <family val="2"/>
          </rPr>
          <t>Conner Brannen:</t>
        </r>
        <r>
          <rPr>
            <sz val="9"/>
            <color indexed="81"/>
            <rFont val="Calibri"/>
            <family val="2"/>
          </rPr>
          <t xml:space="preserve">
average age =7, but ranged between 5 and 14
</t>
        </r>
      </text>
    </comment>
    <comment ref="B18" authorId="0">
      <text>
        <r>
          <rPr>
            <b/>
            <sz val="9"/>
            <color indexed="81"/>
            <rFont val="Calibri"/>
            <family val="2"/>
          </rPr>
          <t>Conner Brannen:</t>
        </r>
        <r>
          <rPr>
            <sz val="9"/>
            <color indexed="81"/>
            <rFont val="Calibri"/>
            <family val="2"/>
          </rPr>
          <t xml:space="preserve">
Average of class size in first grade (Oct 2005) and second grade (March 2006) for ETP Treatment Schools
</t>
        </r>
      </text>
    </comment>
    <comment ref="B25" authorId="0">
      <text>
        <r>
          <rPr>
            <b/>
            <sz val="9"/>
            <color indexed="81"/>
            <rFont val="Calibri"/>
            <family val="2"/>
          </rPr>
          <t>Conner Brannen:</t>
        </r>
        <r>
          <rPr>
            <sz val="9"/>
            <color indexed="81"/>
            <rFont val="Calibri"/>
            <family val="2"/>
          </rPr>
          <t xml:space="preserve">
Teachers were paid in small installments (2 months worth of salary at a time)</t>
        </r>
      </text>
    </comment>
    <comment ref="A26" authorId="0">
      <text>
        <r>
          <rPr>
            <b/>
            <sz val="9"/>
            <color indexed="81"/>
            <rFont val="Calibri"/>
            <family val="2"/>
          </rPr>
          <t>Conner Brannen:</t>
        </r>
        <r>
          <rPr>
            <sz val="9"/>
            <color indexed="81"/>
            <rFont val="Calibri"/>
            <family val="2"/>
          </rPr>
          <t xml:space="preserve">
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 ref="A41" authorId="0">
      <text>
        <r>
          <rPr>
            <b/>
            <sz val="9"/>
            <color indexed="81"/>
            <rFont val="Calibri"/>
            <family val="2"/>
          </rPr>
          <t>Conner Brannen:</t>
        </r>
        <r>
          <rPr>
            <sz val="9"/>
            <color indexed="81"/>
            <rFont val="Calibri"/>
            <family val="2"/>
          </rPr>
          <t xml:space="preserve">
Assuming a contract teacher is hired to reduce class size since this is the average impact across those assigned to the govt teacher and those assigned to the contract teacher</t>
        </r>
      </text>
    </comment>
    <comment ref="A42" authorId="0">
      <text>
        <r>
          <rPr>
            <b/>
            <sz val="9"/>
            <color indexed="81"/>
            <rFont val="Calibri"/>
            <family val="2"/>
          </rPr>
          <t xml:space="preserve">Conner Brannen:
</t>
        </r>
        <r>
          <rPr>
            <sz val="9"/>
            <color indexed="81"/>
            <rFont val="Calibri"/>
            <family val="2"/>
          </rPr>
          <t xml:space="preserve">The NGO did regular visits to the school to give money to the school treasurer. In the process, the NGO checked on the school, so that may have contributed to the program effectiveness. The rationale for not paying the full amount to the school at once was to limit the risk of the treasurer or the headmaster taking off with the cash
</t>
        </r>
      </text>
    </comment>
    <comment ref="A43" authorId="0">
      <text>
        <r>
          <rPr>
            <b/>
            <sz val="9"/>
            <color indexed="81"/>
            <rFont val="Calibri"/>
            <family val="2"/>
          </rPr>
          <t>Conner Brannen:</t>
        </r>
        <r>
          <rPr>
            <sz val="9"/>
            <color indexed="81"/>
            <rFont val="Calibri"/>
            <family val="2"/>
          </rPr>
          <t xml:space="preserve">
Assuming that staff go to the school once, ask for test scores, and split the class into top and bottom sections immediately </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<sst xmlns="http://schemas.openxmlformats.org/spreadsheetml/2006/main" count="3357" uniqueCount="1102">
  <si>
    <t>Yearly salary for contract teachers, per teacher</t>
  </si>
  <si>
    <t>Cost of school visit to pay contract teacher and monitor school, per visit per school</t>
  </si>
  <si>
    <t>PV of Cost Stream,  Base Yr USD</t>
  </si>
  <si>
    <t>Program duration</t>
  </si>
  <si>
    <t>Total impact over entire population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</si>
  <si>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</si>
  <si>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</si>
  <si>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</si>
  <si>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</si>
  <si>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</si>
  <si>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</si>
  <si>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</si>
  <si>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</si>
  <si>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</si>
  <si>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</si>
  <si>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</si>
  <si>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</si>
  <si>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</si>
  <si>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</si>
  <si>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</si>
  <si>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</si>
  <si>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</si>
  <si>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</si>
  <si>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</si>
  <si>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</si>
  <si>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</si>
  <si>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</si>
  <si>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</si>
  <si>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</si>
  <si>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</si>
  <si>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</si>
  <si>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</si>
  <si>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</si>
  <si>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</si>
  <si>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</si>
  <si>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</si>
  <si>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</si>
  <si>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</si>
  <si>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</si>
  <si>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</si>
  <si>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</si>
  <si>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</si>
  <si>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</si>
  <si>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</si>
  <si>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</si>
  <si>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</si>
  <si>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</si>
  <si>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</si>
  <si>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</si>
  <si>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</si>
  <si>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</si>
  <si>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</si>
  <si>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</si>
  <si>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</si>
  <si>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</si>
  <si>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</si>
  <si>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</si>
  <si>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</si>
  <si>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</si>
  <si>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</si>
  <si>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</si>
  <si>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</si>
  <si>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</si>
  <si>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</si>
  <si>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</si>
  <si>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</si>
  <si>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</si>
  <si>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</si>
  <si>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</si>
  <si>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</si>
  <si>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</si>
  <si>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</si>
  <si>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</si>
  <si>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</si>
  <si>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</si>
  <si>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</si>
  <si>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</si>
  <si>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</si>
  <si>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</si>
  <si>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</si>
  <si>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</si>
  <si>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</si>
  <si>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</si>
  <si>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</si>
  <si>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</si>
  <si>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</si>
  <si>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</si>
  <si>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</si>
  <si>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</si>
  <si>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</si>
  <si>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</si>
  <si>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</si>
  <si>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</si>
  <si>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</si>
  <si>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</si>
  <si>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</si>
  <si>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</si>
  <si>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</si>
  <si>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</si>
  <si>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</si>
  <si>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</si>
  <si>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</si>
  <si>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</si>
  <si>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</si>
  <si>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</si>
  <si>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</si>
  <si>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</si>
  <si>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</si>
  <si>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</si>
  <si>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</si>
  <si>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</si>
  <si>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</si>
  <si>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</si>
  <si>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</si>
  <si>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</si>
  <si>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</si>
  <si>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</si>
  <si>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</si>
  <si>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</si>
  <si>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</si>
  <si>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</si>
  <si>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</si>
  <si>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</si>
  <si>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</si>
  <si>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</si>
  <si>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</si>
  <si>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</si>
  <si>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</si>
  <si>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</si>
  <si>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</si>
  <si>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</si>
  <si>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</si>
  <si>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</si>
  <si>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</si>
  <si>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</si>
  <si>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</si>
  <si>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</si>
  <si>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</si>
  <si>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</si>
  <si>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</si>
  <si>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</si>
  <si>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</si>
  <si>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</si>
  <si>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</si>
  <si>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</si>
  <si>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</si>
  <si>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</si>
  <si>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</si>
  <si>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</si>
  <si>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</si>
  <si>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</si>
  <si>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</si>
  <si>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</si>
  <si>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</si>
  <si>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</si>
  <si>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</si>
  <si>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</si>
  <si>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</si>
  <si>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</si>
  <si>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</si>
  <si>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</si>
  <si>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School Governance, Teacher Incentives, and Pupil-Teacher Ratios: Experimental Evidence from Kenyan Primary Schools</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</si>
  <si>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</si>
  <si>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</si>
  <si>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</si>
  <si>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</si>
  <si>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</si>
  <si>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</si>
  <si>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</si>
  <si>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</si>
  <si>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</si>
  <si>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</si>
  <si>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</si>
  <si>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</si>
  <si>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</si>
  <si>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</si>
  <si>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</si>
  <si>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</si>
  <si>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</si>
  <si>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</si>
  <si>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</si>
  <si>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</si>
  <si>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</si>
  <si>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</si>
  <si>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</si>
  <si>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</si>
  <si>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</si>
  <si>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</si>
  <si>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</si>
  <si>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</si>
  <si>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</si>
  <si>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</si>
  <si>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</si>
  <si>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</si>
  <si>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</si>
  <si>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</si>
  <si>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</si>
  <si>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</si>
  <si>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2005 Ksh</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</si>
  <si>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</si>
  <si>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</si>
  <si>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</si>
  <si>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</si>
  <si>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</si>
  <si>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</si>
  <si>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</si>
  <si>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</si>
  <si>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</si>
  <si>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</si>
  <si>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</si>
  <si>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</si>
  <si>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</si>
  <si>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</si>
  <si>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</si>
  <si>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</si>
  <si>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</si>
  <si>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</si>
  <si>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</si>
  <si>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</si>
  <si>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</si>
  <si>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</si>
  <si>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</si>
  <si>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</si>
  <si>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</si>
  <si>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</si>
  <si>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</si>
  <si>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Western Kenya</t>
  </si>
  <si>
    <t>Ksh/USD</t>
  </si>
  <si>
    <t>Months per year teachers are paid</t>
  </si>
  <si>
    <t>Time elapsed between eyeglasses distribution and test scores</t>
  </si>
  <si>
    <t>Esther Duflo, Pascaline Dupas, Michael Kremer</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</si>
  <si>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</si>
  <si>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</si>
  <si>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</si>
  <si>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</si>
  <si>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</si>
  <si>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</si>
  <si>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</si>
  <si>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</si>
  <si>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</si>
  <si>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</si>
  <si>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</si>
  <si>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</si>
  <si>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</si>
  <si>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</si>
  <si>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</si>
  <si>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</si>
  <si>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</si>
  <si>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</si>
  <si>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</si>
  <si>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</si>
  <si>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</si>
  <si>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</si>
  <si>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</si>
  <si>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</si>
  <si>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</si>
  <si>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</si>
  <si>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</si>
  <si>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</si>
  <si>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</si>
  <si>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</si>
  <si>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</si>
  <si>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</si>
  <si>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</si>
  <si>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</si>
  <si>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</si>
  <si>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</si>
  <si>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</si>
  <si>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</si>
  <si>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</si>
  <si>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</si>
  <si>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</si>
  <si>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</si>
  <si>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</si>
  <si>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</si>
  <si>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</si>
  <si>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</si>
  <si>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</si>
  <si>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</si>
  <si>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</si>
  <si>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</si>
  <si>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</si>
  <si>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</si>
  <si>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</si>
  <si>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</si>
  <si>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</si>
  <si>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</si>
  <si>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</si>
  <si>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</si>
  <si>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</si>
  <si>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</si>
  <si>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</si>
  <si>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</si>
  <si>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</si>
  <si>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</si>
  <si>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</si>
  <si>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</si>
  <si>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</si>
  <si>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</si>
  <si>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</si>
  <si>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</si>
  <si>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</si>
  <si>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</si>
  <si>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</si>
  <si>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</si>
  <si>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</si>
  <si>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</si>
  <si>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</si>
  <si>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</si>
  <si>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</si>
  <si>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</si>
  <si>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</si>
  <si>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</si>
  <si>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</si>
  <si>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</si>
  <si>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</si>
  <si>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</si>
  <si>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</si>
  <si>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</si>
  <si>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</si>
  <si>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</si>
  <si>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</si>
  <si>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</si>
  <si>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</si>
  <si>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</si>
  <si>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</si>
  <si>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</si>
  <si>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</si>
  <si>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</si>
  <si>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</si>
  <si>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</si>
  <si>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</si>
  <si>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</si>
  <si>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</si>
  <si>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</si>
  <si>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</si>
  <si>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</si>
  <si>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</si>
  <si>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</si>
  <si>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</si>
  <si>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</si>
  <si>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</si>
  <si>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Math and literacy</t>
  </si>
  <si>
    <t>18 months</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</si>
  <si>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</si>
  <si>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</si>
  <si>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</si>
  <si>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</si>
  <si>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</si>
  <si>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</si>
  <si>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</si>
  <si>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</si>
  <si>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</si>
  <si>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</si>
  <si>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</si>
  <si>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</si>
  <si>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</si>
  <si>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</si>
  <si>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</si>
  <si>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</si>
  <si>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</si>
  <si>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</si>
  <si>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</si>
  <si>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</si>
  <si>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</si>
  <si>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</si>
  <si>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</si>
  <si>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</si>
  <si>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</si>
  <si>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</si>
  <si>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</si>
  <si>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</si>
  <si>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</si>
  <si>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</si>
  <si>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</si>
  <si>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</si>
  <si>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</si>
  <si>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</si>
  <si>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</si>
  <si>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</si>
  <si>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</si>
  <si>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</si>
  <si>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</si>
  <si>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</si>
  <si>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</si>
  <si>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</si>
  <si>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</si>
  <si>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</si>
  <si>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</si>
  <si>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</si>
  <si>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</si>
  <si>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</si>
  <si>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</si>
  <si>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</si>
  <si>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</si>
  <si>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</si>
  <si>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</si>
  <si>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</si>
  <si>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</si>
  <si>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</si>
  <si>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</si>
  <si>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</si>
  <si>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</si>
  <si>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</si>
  <si>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</si>
  <si>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</si>
  <si>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</si>
  <si>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</si>
  <si>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</si>
  <si>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</si>
  <si>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</si>
  <si>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</si>
  <si>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</si>
  <si>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</si>
  <si>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</si>
  <si>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</si>
  <si>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</si>
  <si>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</si>
  <si>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</si>
  <si>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</si>
  <si>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</si>
  <si>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</si>
  <si>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</si>
  <si>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</si>
  <si>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</si>
  <si>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</si>
  <si>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</si>
  <si>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</si>
  <si>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</si>
  <si>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</si>
  <si>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</si>
  <si>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</si>
  <si>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</si>
  <si>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</si>
  <si>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</si>
  <si>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</si>
  <si>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</si>
  <si>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</si>
  <si>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Months per year contract teachers are paid</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</si>
  <si>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</si>
  <si>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</si>
  <si>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</si>
  <si>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</si>
  <si>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</si>
  <si>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</si>
  <si>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</si>
  <si>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</si>
  <si>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</si>
  <si>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</si>
  <si>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</si>
  <si>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</si>
  <si>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</si>
  <si>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</si>
  <si>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</si>
  <si>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</si>
  <si>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</si>
  <si>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</si>
  <si>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</si>
  <si>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</si>
  <si>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</si>
  <si>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</si>
  <si>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</si>
  <si>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</si>
  <si>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</si>
  <si>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"School Governance, Teacher Incentives, and Pupil-Teacher Ratios: Experimental Evidence from Kenyan Primary Schools." NBER Working Paper #17939 (June 26, 2012).</t>
  </si>
  <si>
    <r>
      <t>"Peer Effects, Teacher Incentives, and the Impact of Tracking: Evidence from a Randomized Evaluation in Kenya."</t>
    </r>
    <r>
      <rPr>
        <i/>
        <sz val="10"/>
        <color rgb="FF000000"/>
        <rFont val="Calibri"/>
        <family val="2"/>
      </rPr>
      <t xml:space="preserve"> American Economic Review </t>
    </r>
    <r>
      <rPr>
        <sz val="10"/>
        <color rgb="FF000000"/>
        <rFont val="Calibri"/>
        <family val="2"/>
      </rPr>
      <t>101 (August 2011): 1739-1774.</t>
    </r>
  </si>
  <si>
    <t>First grade at baseline</t>
  </si>
  <si>
    <t>Monthly salary for contract teachers</t>
  </si>
  <si>
    <t>Cost of school visit to set up tracking, per school</t>
  </si>
  <si>
    <t>Number of classes in tracked ETP schools assigned to govt teacher (no SBM)</t>
  </si>
  <si>
    <t>Number of classes in tracked ETP schools assigned to contract teacher (no SBM)</t>
  </si>
  <si>
    <t>Total number of classes in tracked ETP schools (no SBM)</t>
  </si>
  <si>
    <t>Total number of students in tracked ETP schools (no SBM)</t>
  </si>
  <si>
    <t>Total number of tracked ETP schools without SBM</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</si>
  <si>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</si>
  <si>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</si>
  <si>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</si>
  <si>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</si>
  <si>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</si>
  <si>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2011 USD</t>
    <phoneticPr fontId="50" type="noConversion"/>
  </si>
  <si>
    <t>2011 USD</t>
    <phoneticPr fontId="50" type="noConversion"/>
  </si>
  <si>
    <t>Personnel Costs</t>
    <phoneticPr fontId="50" type="noConversion"/>
  </si>
  <si>
    <t>Number of times contract teachers are paid per year</t>
    <phoneticPr fontId="50" type="noConversion"/>
  </si>
  <si>
    <t>times</t>
    <phoneticPr fontId="50" type="noConversion"/>
  </si>
  <si>
    <t>NGO staff salary per school visit</t>
    <phoneticPr fontId="50" type="noConversion"/>
  </si>
  <si>
    <t>Transport costs for NGO staff, per school visit</t>
    <phoneticPr fontId="50" type="noConversion"/>
  </si>
  <si>
    <t>Cost to visit one school, including staff and transportation costs</t>
    <phoneticPr fontId="50" type="noConversion"/>
  </si>
  <si>
    <r>
      <t xml:space="preserve">   Cost per S.D., to </t>
    </r>
    <r>
      <rPr>
        <sz val="10"/>
        <color indexed="8"/>
        <rFont val="Calibri"/>
        <family val="2"/>
      </rPr>
      <t>Beneficiaries</t>
    </r>
  </si>
  <si>
    <r>
      <t xml:space="preserve">   Total Cost to </t>
    </r>
    <r>
      <rPr>
        <sz val="10"/>
        <color indexed="8"/>
        <rFont val="Calibri"/>
        <family val="2"/>
      </rPr>
      <t>Beneficiaries</t>
    </r>
  </si>
  <si>
    <t>PV of impact per individual</t>
  </si>
  <si>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</si>
  <si>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</si>
  <si>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</si>
  <si>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</si>
  <si>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</si>
  <si>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</si>
  <si>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</si>
  <si>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</si>
  <si>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</si>
  <si>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</si>
  <si>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</si>
  <si>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PV of lower bound of impact estimate</t>
  </si>
  <si>
    <t>Discount rate</t>
  </si>
  <si>
    <t>Base year standard exchange rate</t>
  </si>
  <si>
    <t>Year of analysis standard exchange rate</t>
  </si>
  <si>
    <t xml:space="preserve">Year of analysis PPP exchange rate </t>
  </si>
  <si>
    <t>Avg. US inflation, base year to year of analysis</t>
  </si>
  <si>
    <t>Avg. US inflation, 2001 to base year</t>
  </si>
  <si>
    <t>Avg. US inflation, 1997 to base year</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</si>
  <si>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</si>
  <si>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</si>
  <si>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</si>
  <si>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</si>
  <si>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</si>
  <si>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</si>
  <si>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</si>
  <si>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</si>
  <si>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</si>
  <si>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</si>
  <si>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</si>
  <si>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</si>
  <si>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</si>
  <si>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</si>
  <si>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</si>
  <si>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</si>
  <si>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</si>
  <si>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</si>
  <si>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</si>
  <si>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</si>
  <si>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</si>
  <si>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</si>
  <si>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</si>
  <si>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</si>
  <si>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</si>
  <si>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</si>
  <si>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</si>
  <si>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</si>
  <si>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</si>
  <si>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</si>
  <si>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</si>
  <si>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</si>
  <si>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</si>
  <si>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</si>
  <si>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</si>
  <si>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</si>
  <si>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</si>
  <si>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</si>
  <si>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</si>
  <si>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</si>
  <si>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</si>
  <si>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</si>
  <si>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</si>
  <si>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</si>
  <si>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</si>
  <si>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</si>
  <si>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</si>
  <si>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</si>
  <si>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</si>
  <si>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</si>
  <si>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</si>
  <si>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</si>
  <si>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</si>
  <si>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</si>
  <si>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</si>
  <si>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</si>
  <si>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</si>
  <si>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</si>
  <si>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</si>
  <si>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</si>
  <si>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</si>
  <si>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</si>
  <si>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</si>
  <si>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</si>
  <si>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</si>
  <si>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</si>
  <si>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</si>
  <si>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</si>
  <si>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</si>
  <si>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</si>
  <si>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</si>
  <si>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</si>
  <si>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</si>
  <si>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</si>
  <si>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</si>
  <si>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</si>
  <si>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</si>
  <si>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</si>
  <si>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</si>
  <si>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</si>
  <si>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</si>
  <si>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</si>
  <si>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</si>
  <si>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</si>
  <si>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</si>
  <si>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</si>
  <si>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</si>
  <si>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</si>
  <si>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</si>
  <si>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</si>
  <si>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</si>
  <si>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</si>
  <si>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</si>
  <si>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</si>
  <si>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</si>
  <si>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</si>
  <si>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</si>
  <si>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</si>
  <si>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</si>
  <si>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</si>
  <si>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</si>
  <si>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</si>
  <si>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</si>
  <si>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</si>
  <si>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</si>
  <si>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</si>
  <si>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</si>
  <si>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</si>
  <si>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</si>
  <si>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</si>
  <si>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</si>
  <si>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</si>
  <si>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</si>
  <si>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</si>
  <si>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</si>
  <si>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</si>
  <si>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</si>
  <si>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</si>
  <si>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</si>
  <si>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</si>
  <si>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</si>
  <si>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</si>
  <si>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</si>
  <si>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</si>
  <si>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</si>
  <si>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</si>
  <si>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</si>
  <si>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</si>
  <si>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</si>
  <si>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</si>
  <si>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</si>
  <si>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</si>
  <si>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</si>
  <si>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</si>
  <si>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</si>
  <si>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</si>
  <si>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</si>
  <si>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</si>
  <si>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</si>
  <si>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</si>
  <si>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</si>
  <si>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</si>
  <si>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</si>
  <si>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</si>
  <si>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</si>
  <si>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</si>
  <si>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</si>
  <si>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</si>
  <si>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</si>
  <si>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</si>
  <si>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</si>
  <si>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</si>
  <si>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</si>
  <si>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</si>
  <si>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</si>
  <si>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</si>
  <si>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</si>
  <si>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</si>
  <si>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</si>
  <si>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</si>
  <si>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</si>
  <si>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</si>
  <si>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</si>
  <si>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</si>
  <si>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</si>
  <si>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</si>
  <si>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</si>
  <si>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</si>
  <si>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</si>
  <si>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</si>
  <si>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</si>
  <si>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</si>
  <si>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</si>
  <si>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</si>
  <si>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</si>
  <si>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</si>
  <si>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</si>
  <si>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</si>
  <si>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</si>
  <si>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</si>
  <si>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</si>
  <si>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</si>
  <si>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</si>
  <si>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</si>
  <si>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</si>
  <si>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</si>
  <si>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</si>
  <si>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</si>
  <si>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</si>
  <si>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</si>
  <si>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</si>
  <si>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</si>
  <si>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</si>
  <si>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</si>
  <si>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</si>
  <si>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</si>
  <si>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</si>
  <si>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</si>
  <si>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</si>
  <si>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</si>
  <si>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</si>
  <si>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</si>
  <si>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</si>
  <si>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</si>
  <si>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</si>
  <si>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</si>
  <si>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</si>
  <si>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</si>
  <si>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</si>
  <si>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</si>
  <si>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</si>
  <si>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</si>
  <si>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</si>
  <si>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</si>
  <si>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</si>
  <si>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</si>
  <si>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</si>
  <si>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</si>
  <si>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</si>
  <si>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</si>
  <si>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</si>
  <si>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</si>
  <si>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</si>
  <si>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</si>
  <si>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</si>
  <si>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</si>
  <si>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</si>
  <si>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</si>
  <si>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</si>
  <si>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</si>
  <si>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</si>
  <si>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</si>
  <si>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</si>
  <si>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</si>
  <si>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</si>
  <si>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</si>
  <si>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</si>
  <si>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</si>
  <si>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</si>
  <si>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</si>
  <si>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</si>
  <si>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</si>
  <si>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</si>
  <si>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</si>
  <si>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</si>
  <si>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</si>
  <si>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</si>
  <si>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</si>
  <si>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</si>
  <si>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</si>
  <si>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</si>
  <si>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</si>
  <si>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</si>
  <si>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</si>
  <si>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</si>
  <si>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</si>
  <si>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</si>
  <si>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</si>
  <si>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</si>
  <si>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</si>
  <si>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</si>
  <si>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</si>
  <si>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</si>
  <si>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</si>
  <si>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</si>
  <si>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</si>
  <si>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</si>
  <si>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</si>
  <si>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</si>
  <si>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</si>
  <si>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</si>
  <si>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</si>
  <si>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</si>
  <si>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</si>
  <si>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</si>
  <si>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</si>
  <si>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</si>
  <si>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</si>
  <si>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</si>
  <si>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</si>
  <si>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</si>
  <si>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</si>
  <si>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</si>
  <si>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</si>
  <si>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</si>
  <si>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</si>
  <si>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</si>
  <si>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</si>
  <si>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</si>
  <si>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</si>
  <si>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</si>
  <si>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</si>
  <si>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</si>
  <si>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</si>
  <si>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</si>
  <si>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</si>
  <si>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</si>
  <si>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</si>
  <si>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</si>
  <si>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</si>
  <si>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</si>
  <si>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</si>
  <si>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</si>
  <si>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</si>
  <si>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</si>
  <si>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</si>
  <si>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</si>
  <si>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</si>
  <si>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</si>
  <si>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</si>
  <si>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</si>
  <si>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</si>
  <si>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</si>
  <si>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</si>
  <si>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</si>
  <si>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</si>
  <si>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</si>
  <si>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</si>
  <si>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</si>
  <si>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</si>
  <si>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</si>
  <si>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</si>
  <si>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</si>
  <si>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</si>
  <si>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</si>
  <si>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</si>
  <si>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</si>
  <si>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</si>
  <si>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</si>
  <si>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</si>
  <si>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</si>
  <si>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</si>
  <si>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</si>
  <si>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</si>
  <si>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</si>
  <si>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</si>
  <si>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</si>
  <si>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</si>
  <si>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</si>
  <si>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</si>
  <si>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</si>
  <si>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</si>
  <si>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</si>
  <si>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</si>
  <si>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</si>
  <si>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</si>
  <si>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</si>
  <si>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</si>
  <si>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</si>
  <si>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</si>
  <si>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</si>
  <si>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</si>
  <si>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</si>
  <si>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</si>
  <si>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</si>
  <si>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</si>
  <si>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</si>
  <si>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</si>
  <si>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</si>
  <si>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</si>
  <si>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</si>
  <si>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</si>
  <si>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</si>
  <si>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</si>
  <si>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</si>
  <si>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</si>
  <si>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</si>
  <si>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</si>
  <si>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</si>
  <si>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</si>
  <si>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</si>
  <si>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</si>
  <si>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</si>
  <si>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</si>
  <si>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</si>
  <si>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</si>
  <si>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</si>
  <si>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</si>
  <si>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</si>
  <si>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</si>
  <si>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</si>
  <si>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</si>
  <si>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</si>
  <si>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</si>
  <si>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</si>
  <si>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</si>
  <si>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</si>
  <si>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</si>
  <si>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</si>
  <si>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</si>
  <si>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</si>
  <si>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</si>
  <si>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</si>
  <si>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</si>
  <si>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</si>
  <si>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</si>
  <si>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</si>
  <si>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</si>
  <si>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</si>
  <si>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</si>
  <si>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</si>
  <si>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</si>
  <si>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</si>
  <si>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</si>
  <si>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</si>
  <si>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</si>
  <si>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</si>
  <si>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</si>
  <si>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</si>
  <si>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</si>
  <si>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</si>
  <si>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</si>
  <si>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</si>
  <si>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</si>
  <si>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</si>
  <si>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</si>
  <si>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</si>
  <si>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</si>
  <si>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</si>
  <si>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</si>
  <si>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</si>
  <si>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</si>
  <si>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</si>
  <si>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</si>
  <si>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</si>
  <si>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</si>
  <si>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</si>
  <si>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</si>
  <si>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</si>
  <si>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</si>
  <si>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</si>
  <si>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</si>
  <si>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</si>
  <si>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</si>
  <si>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</si>
  <si>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</si>
  <si>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</si>
  <si>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</si>
  <si>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</si>
  <si>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</si>
  <si>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</si>
  <si>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</si>
  <si>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</si>
  <si>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</si>
  <si>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</si>
  <si>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</si>
  <si>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</si>
  <si>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</si>
  <si>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</si>
  <si>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</si>
  <si>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</si>
  <si>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</si>
  <si>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</si>
  <si>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</si>
  <si>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</si>
  <si>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</si>
  <si>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</si>
  <si>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</si>
  <si>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</si>
  <si>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</si>
  <si>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</si>
  <si>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</si>
  <si>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</si>
  <si>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</si>
  <si>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</si>
  <si>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</si>
  <si>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</si>
  <si>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</si>
  <si>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</si>
  <si>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</si>
  <si>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</si>
  <si>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</si>
  <si>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</si>
  <si>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</si>
  <si>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</si>
  <si>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</si>
  <si>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</si>
  <si>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</si>
  <si>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</si>
  <si>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</si>
  <si>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</si>
  <si>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</si>
  <si>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</si>
  <si>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</si>
  <si>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</si>
  <si>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</si>
  <si>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</si>
  <si>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</si>
  <si>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</si>
  <si>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</si>
  <si>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</si>
  <si>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</si>
  <si>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</si>
  <si>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</si>
  <si>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</si>
  <si>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</si>
  <si>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</si>
  <si>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</si>
  <si>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</si>
  <si>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</si>
  <si>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</si>
  <si>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</si>
  <si>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</si>
  <si>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</si>
  <si>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</si>
  <si>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</si>
  <si>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</si>
  <si>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</si>
  <si>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</si>
  <si>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</si>
  <si>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</si>
  <si>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</si>
  <si>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</si>
  <si>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</si>
  <si>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</si>
  <si>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</si>
  <si>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</si>
  <si>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</si>
  <si>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</si>
  <si>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</si>
  <si>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</si>
  <si>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</si>
  <si>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</si>
  <si>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</si>
  <si>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</si>
  <si>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</si>
  <si>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</si>
  <si>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</si>
  <si>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</si>
  <si>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</si>
  <si>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</si>
  <si>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</si>
  <si>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</si>
  <si>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</si>
  <si>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</si>
  <si>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</si>
  <si>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</si>
  <si>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</si>
  <si>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</si>
  <si>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</si>
  <si>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</si>
  <si>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</si>
  <si>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</si>
  <si>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</si>
  <si>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</si>
  <si>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</si>
  <si>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</si>
  <si>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</si>
  <si>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</si>
  <si>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</si>
  <si>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</si>
  <si>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</si>
  <si>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</si>
  <si>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Impact Estimate (SD)</t>
  </si>
  <si>
    <t>Cost per Additional SD</t>
  </si>
  <si>
    <t>Additional SD per $100</t>
  </si>
  <si>
    <t>Base Currency</t>
  </si>
  <si>
    <t>Student test scores, SD</t>
  </si>
  <si>
    <t>Kenyan Shillings (Ksh)</t>
  </si>
  <si>
    <t xml:space="preserve">SD </t>
  </si>
  <si>
    <t>V. List of Abbreviations</t>
  </si>
  <si>
    <t>LCU</t>
  </si>
  <si>
    <t>PV</t>
  </si>
  <si>
    <t>CI</t>
  </si>
  <si>
    <t>NGO</t>
  </si>
  <si>
    <t>ETP</t>
  </si>
  <si>
    <t>SBM</t>
  </si>
  <si>
    <t>Avg. class size in ETP schools (no SBM)</t>
  </si>
  <si>
    <t>PV of upper bound of impact estimate</t>
  </si>
  <si>
    <t>Reducing class size + tracking students by ability</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</si>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</sst>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5"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i/>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6">
    <xf numFmtId="0" fontId="0" fillId="0" borderId="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3" borderId="0" applyNumberFormat="0" applyBorder="0" applyAlignment="0" applyProtection="0"/>
    <xf numFmtId="0" fontId="44" fillId="1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44" fillId="16" borderId="0" applyNumberFormat="0" applyBorder="0" applyAlignment="0" applyProtection="0"/>
    <xf numFmtId="0" fontId="4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4" fillId="24" borderId="0" applyNumberFormat="0" applyBorder="0" applyAlignment="0" applyProtection="0"/>
    <xf numFmtId="0" fontId="18" fillId="13" borderId="0" applyNumberFormat="0" applyBorder="0" applyAlignment="0" applyProtection="0"/>
    <xf numFmtId="0" fontId="13" fillId="12" borderId="3" applyNumberFormat="0" applyAlignment="0" applyProtection="0"/>
    <xf numFmtId="0" fontId="16" fillId="6" borderId="0" applyNumberFormat="0" applyAlignment="0" applyProtection="0"/>
    <xf numFmtId="0" fontId="41" fillId="18"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9"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7" borderId="0" applyNumberFormat="0" applyBorder="0" applyAlignment="0" applyProtection="0"/>
    <xf numFmtId="0" fontId="5" fillId="0" borderId="0"/>
    <xf numFmtId="0" fontId="5" fillId="0" borderId="0"/>
    <xf numFmtId="0" fontId="3" fillId="25" borderId="38" applyNumberFormat="0" applyFont="0" applyAlignment="0" applyProtection="0"/>
    <xf numFmtId="0" fontId="39" fillId="12"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4" borderId="2">
      <alignment horizontal="center"/>
    </xf>
    <xf numFmtId="0" fontId="67" fillId="0" borderId="0" applyNumberFormat="0" applyFill="0" applyBorder="0" applyAlignment="0" applyProtection="0"/>
    <xf numFmtId="0" fontId="62" fillId="34"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cellStyleXfs>
  <cellXfs count="736">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5"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5"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5"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7" applyFill="1"/>
    <xf numFmtId="9" fontId="14" fillId="0" borderId="0" xfId="55"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7" applyBorder="1" applyAlignment="1">
      <alignment horizontal="left"/>
    </xf>
    <xf numFmtId="0" fontId="16" fillId="4" borderId="0" xfId="47"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7" applyNumberFormat="1" applyAlignment="1">
      <alignment horizontal="center"/>
    </xf>
    <xf numFmtId="0" fontId="16" fillId="4" borderId="0" xfId="47" applyNumberFormat="1" applyAlignment="1">
      <alignment horizontal="center"/>
    </xf>
    <xf numFmtId="0" fontId="16" fillId="0" borderId="0" xfId="47"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5"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5"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7" applyNumberFormat="1" applyAlignment="1">
      <alignment horizontal="center"/>
    </xf>
    <xf numFmtId="0" fontId="14" fillId="7" borderId="0" xfId="0" applyFont="1" applyFill="1"/>
    <xf numFmtId="0" fontId="16" fillId="4" borderId="0" xfId="47"/>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5" applyNumberFormat="1" applyFont="1" applyBorder="1" applyAlignment="1">
      <alignment horizontal="center"/>
    </xf>
    <xf numFmtId="2" fontId="14" fillId="0" borderId="24" xfId="55"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7" applyAlignment="1">
      <alignment horizontal="left"/>
    </xf>
    <xf numFmtId="0" fontId="16" fillId="7" borderId="0" xfId="47" applyFont="1" applyFill="1"/>
    <xf numFmtId="0" fontId="14" fillId="0" borderId="14" xfId="0" applyFont="1" applyBorder="1"/>
    <xf numFmtId="9" fontId="14" fillId="0" borderId="0" xfId="56" applyFont="1" applyFill="1" applyBorder="1" applyAlignment="1">
      <alignment horizontal="right" wrapText="1"/>
    </xf>
    <xf numFmtId="0" fontId="11" fillId="7" borderId="0" xfId="0" applyFont="1" applyFill="1" applyAlignment="1">
      <alignment horizontal="center" wrapText="1"/>
    </xf>
    <xf numFmtId="0" fontId="16" fillId="7" borderId="0" xfId="52" applyFont="1" applyFill="1" applyBorder="1" applyAlignment="1">
      <alignment horizontal="center" wrapText="1"/>
    </xf>
    <xf numFmtId="0" fontId="14" fillId="7" borderId="0" xfId="0" applyFont="1" applyFill="1" applyBorder="1"/>
    <xf numFmtId="0" fontId="17" fillId="7" borderId="0" xfId="52" applyFont="1" applyFill="1" applyBorder="1" applyAlignment="1">
      <alignment horizontal="center" wrapText="1"/>
    </xf>
    <xf numFmtId="167" fontId="16" fillId="4" borderId="0" xfId="47" applyNumberFormat="1" applyAlignment="1"/>
    <xf numFmtId="167" fontId="14" fillId="0" borderId="0" xfId="29" applyNumberFormat="1" applyFont="1" applyFill="1" applyAlignment="1"/>
    <xf numFmtId="0" fontId="17" fillId="0" borderId="0" xfId="52"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7" applyAlignment="1"/>
    <xf numFmtId="0" fontId="16" fillId="0" borderId="0" xfId="52" applyFont="1" applyBorder="1" applyAlignment="1">
      <alignment horizontal="left"/>
    </xf>
    <xf numFmtId="2" fontId="16" fillId="4" borderId="0" xfId="47" applyNumberFormat="1" applyAlignment="1">
      <alignment horizontal="center"/>
    </xf>
    <xf numFmtId="2" fontId="16" fillId="4" borderId="0" xfId="47" applyNumberFormat="1"/>
    <xf numFmtId="0" fontId="14" fillId="0" borderId="0" xfId="37"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5" applyFont="1" applyFill="1" applyAlignment="1"/>
    <xf numFmtId="9" fontId="16" fillId="0" borderId="0" xfId="27" applyNumberFormat="1" applyFill="1" applyAlignment="1"/>
    <xf numFmtId="167" fontId="16" fillId="0" borderId="0" xfId="27" applyNumberFormat="1" applyFill="1" applyAlignment="1"/>
    <xf numFmtId="0" fontId="17" fillId="0" borderId="0" xfId="52" applyFont="1" applyBorder="1" applyAlignment="1">
      <alignment horizontal="left" wrapText="1"/>
    </xf>
    <xf numFmtId="0" fontId="16" fillId="0" borderId="0" xfId="52" applyFont="1" applyBorder="1" applyAlignment="1"/>
    <xf numFmtId="0" fontId="16" fillId="0" borderId="0" xfId="52" applyFont="1" applyBorder="1"/>
    <xf numFmtId="170" fontId="16" fillId="0" borderId="0" xfId="52"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2" applyFont="1" applyBorder="1" applyAlignment="1">
      <alignment horizontal="center"/>
    </xf>
    <xf numFmtId="0" fontId="16" fillId="0" borderId="0" xfId="52" applyFont="1" applyBorder="1" applyAlignment="1">
      <alignment horizontal="center" wrapText="1"/>
    </xf>
    <xf numFmtId="170" fontId="16" fillId="0" borderId="0" xfId="52"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7"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7"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7"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7"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5"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1" fillId="0" borderId="0" xfId="0" applyFont="1" applyFill="1"/>
    <xf numFmtId="3" fontId="14" fillId="0" borderId="0" xfId="0" applyNumberFormat="1" applyFont="1" applyAlignment="1">
      <alignment horizontal="center"/>
    </xf>
    <xf numFmtId="1" fontId="14" fillId="0" borderId="0" xfId="55"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7"/>
    <xf numFmtId="174" fontId="16" fillId="0" borderId="0" xfId="47"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7"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7"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5" applyNumberFormat="1" applyFont="1" applyFill="1" applyAlignment="1">
      <alignment horizontal="center"/>
    </xf>
    <xf numFmtId="0" fontId="14" fillId="0" borderId="0" xfId="37" applyFont="1" applyFill="1"/>
    <xf numFmtId="173" fontId="14" fillId="0" borderId="0" xfId="0" applyNumberFormat="1" applyFont="1" applyFill="1" applyBorder="1" applyAlignment="1">
      <alignment horizontal="center"/>
    </xf>
    <xf numFmtId="37" fontId="14" fillId="0" borderId="0" xfId="33" applyNumberFormat="1" applyFont="1" applyAlignment="1">
      <alignment horizontal="center"/>
    </xf>
    <xf numFmtId="177" fontId="14" fillId="0" borderId="0" xfId="0" applyNumberFormat="1" applyFont="1" applyFill="1" applyAlignment="1">
      <alignment horizontal="center" wrapText="1" shrinkToFit="1"/>
    </xf>
    <xf numFmtId="177" fontId="14" fillId="0" borderId="0" xfId="32" applyNumberFormat="1" applyFont="1" applyFill="1" applyBorder="1" applyAlignment="1">
      <alignment horizontal="center"/>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7"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5" applyNumberFormat="1" applyFont="1" applyFill="1" applyBorder="1" applyAlignment="1">
      <alignment horizontal="center"/>
    </xf>
    <xf numFmtId="172" fontId="14" fillId="0" borderId="24" xfId="55"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5"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5"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7" applyNumberFormat="1" applyFont="1" applyFill="1" applyAlignment="1">
      <alignment horizontal="center"/>
    </xf>
    <xf numFmtId="167" fontId="16" fillId="0" borderId="0" xfId="29" applyNumberFormat="1" applyFont="1" applyFill="1" applyAlignment="1">
      <alignment horizontal="center"/>
    </xf>
    <xf numFmtId="9" fontId="16" fillId="0" borderId="0" xfId="47" applyNumberFormat="1" applyFont="1" applyFill="1" applyAlignment="1">
      <alignment horizontal="center"/>
    </xf>
    <xf numFmtId="43" fontId="16" fillId="0" borderId="0" xfId="47" applyNumberFormat="1" applyFont="1" applyFill="1" applyAlignment="1">
      <alignment horizontal="center"/>
    </xf>
    <xf numFmtId="43" fontId="14" fillId="0" borderId="0" xfId="29" applyFont="1" applyFill="1" applyAlignment="1">
      <alignment horizontal="left"/>
    </xf>
    <xf numFmtId="177" fontId="16" fillId="0" borderId="0" xfId="47"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7" applyNumberFormat="1" applyAlignment="1">
      <alignment horizontal="center"/>
    </xf>
    <xf numFmtId="0" fontId="16" fillId="0" borderId="0" xfId="47" applyFill="1"/>
    <xf numFmtId="7" fontId="16" fillId="0" borderId="0" xfId="47" applyNumberFormat="1" applyFont="1" applyFill="1" applyAlignment="1">
      <alignment horizontal="center"/>
    </xf>
    <xf numFmtId="168" fontId="14" fillId="0" borderId="0" xfId="0" applyNumberFormat="1" applyFont="1"/>
    <xf numFmtId="5" fontId="16" fillId="0" borderId="0" xfId="47"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7" applyNumberFormat="1"/>
    <xf numFmtId="0" fontId="14" fillId="0" borderId="0" xfId="37" applyFont="1" applyFill="1" applyAlignment="1"/>
    <xf numFmtId="0" fontId="14" fillId="0" borderId="0" xfId="0" applyFont="1" applyFill="1" applyBorder="1" applyAlignment="1">
      <alignment horizontal="center" shrinkToFit="1"/>
    </xf>
    <xf numFmtId="0" fontId="14" fillId="0" borderId="11" xfId="0" applyFont="1" applyFill="1" applyBorder="1" applyAlignment="1">
      <alignment horizontal="center"/>
    </xf>
    <xf numFmtId="0" fontId="11" fillId="0" borderId="0" xfId="0" applyFont="1" applyBorder="1" applyAlignment="1">
      <alignment horizontal="left"/>
    </xf>
    <xf numFmtId="0" fontId="14" fillId="8" borderId="0" xfId="37" applyAlignment="1">
      <alignment horizontal="center"/>
    </xf>
    <xf numFmtId="167" fontId="14" fillId="0" borderId="0" xfId="37" applyNumberFormat="1" applyFill="1" applyAlignment="1">
      <alignment horizontal="center"/>
    </xf>
    <xf numFmtId="43" fontId="16" fillId="4" borderId="0" xfId="47" applyNumberFormat="1"/>
    <xf numFmtId="3" fontId="16" fillId="4" borderId="0" xfId="47"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6" applyFill="1" applyBorder="1" applyAlignment="1">
      <alignment horizontal="right"/>
    </xf>
    <xf numFmtId="0" fontId="18" fillId="0" borderId="0" xfId="25" applyFill="1"/>
    <xf numFmtId="0" fontId="12" fillId="0" borderId="0" xfId="46" applyFill="1" applyBorder="1" applyAlignment="1">
      <alignment horizontal="left"/>
    </xf>
    <xf numFmtId="0" fontId="12" fillId="0" borderId="0" xfId="46"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6" applyNumberFormat="1" applyFont="1" applyFill="1" applyBorder="1" applyAlignment="1">
      <alignment horizontal="center"/>
    </xf>
    <xf numFmtId="44" fontId="11" fillId="0" borderId="0" xfId="32" applyFont="1" applyFill="1" applyAlignment="1">
      <alignment horizontal="center"/>
    </xf>
    <xf numFmtId="178" fontId="14" fillId="0" borderId="0" xfId="0" applyNumberFormat="1" applyFont="1" applyFill="1" applyAlignment="1">
      <alignment horizontal="center"/>
    </xf>
    <xf numFmtId="176" fontId="16" fillId="0" borderId="0" xfId="47" applyNumberFormat="1" applyFill="1" applyAlignment="1">
      <alignment horizontal="center"/>
    </xf>
    <xf numFmtId="2" fontId="14" fillId="0" borderId="0" xfId="37" applyNumberFormat="1" applyFill="1" applyAlignment="1">
      <alignment horizontal="center"/>
    </xf>
    <xf numFmtId="1" fontId="14" fillId="0" borderId="0" xfId="37" applyNumberFormat="1" applyFill="1" applyAlignment="1">
      <alignment horizontal="center"/>
    </xf>
    <xf numFmtId="37" fontId="16" fillId="0" borderId="0" xfId="47" applyNumberFormat="1" applyFill="1" applyAlignment="1">
      <alignment horizontal="center"/>
    </xf>
    <xf numFmtId="2" fontId="16" fillId="0" borderId="0" xfId="47" applyNumberFormat="1" applyFill="1" applyAlignment="1">
      <alignment horizontal="center"/>
    </xf>
    <xf numFmtId="181" fontId="16" fillId="0" borderId="0" xfId="47" applyNumberFormat="1" applyFill="1" applyAlignment="1">
      <alignment horizontal="right"/>
    </xf>
    <xf numFmtId="2" fontId="16" fillId="0" borderId="0" xfId="47"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5" applyNumberFormat="1" applyFont="1" applyFill="1" applyBorder="1" applyAlignment="1">
      <alignment horizontal="center"/>
    </xf>
    <xf numFmtId="44" fontId="14" fillId="0" borderId="12" xfId="32" applyFont="1" applyBorder="1"/>
    <xf numFmtId="1" fontId="16" fillId="0" borderId="0" xfId="47"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6" applyFont="1" applyFill="1" applyBorder="1" applyAlignment="1">
      <alignment horizontal="left"/>
    </xf>
    <xf numFmtId="44" fontId="21" fillId="10" borderId="0" xfId="32" applyFont="1" applyFill="1" applyAlignment="1">
      <alignment horizontal="center"/>
    </xf>
    <xf numFmtId="0" fontId="14" fillId="11"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3" fontId="16" fillId="4" borderId="0" xfId="47" applyNumberFormat="1" applyFont="1" applyFill="1" applyAlignment="1">
      <alignment horizontal="center"/>
    </xf>
    <xf numFmtId="172" fontId="16" fillId="4" borderId="0" xfId="55" applyNumberFormat="1" applyFont="1" applyFill="1"/>
    <xf numFmtId="0" fontId="14" fillId="0" borderId="0" xfId="37" applyFont="1" applyFill="1" applyAlignment="1">
      <alignment horizontal="center"/>
    </xf>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14" fillId="4" borderId="0" xfId="0" applyFont="1" applyFill="1" applyAlignment="1">
      <alignment horizontal="center" wrapText="1" shrinkToFit="1"/>
    </xf>
    <xf numFmtId="178" fontId="16" fillId="0" borderId="0" xfId="47" applyNumberFormat="1" applyFont="1" applyFill="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6"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6"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7" applyNumberFormat="1" applyFill="1" applyAlignment="1">
      <alignment horizontal="center"/>
    </xf>
    <xf numFmtId="1" fontId="14" fillId="4" borderId="0" xfId="0" applyNumberFormat="1" applyFon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8" borderId="0" xfId="37" applyFill="1" applyAlignment="1">
      <alignment horizontal="center"/>
    </xf>
    <xf numFmtId="0" fontId="14" fillId="29" borderId="0" xfId="0" applyFont="1" applyFill="1" applyAlignment="1">
      <alignment horizontal="center"/>
    </xf>
    <xf numFmtId="0" fontId="57" fillId="31" borderId="5" xfId="0" applyFont="1" applyFill="1" applyBorder="1"/>
    <xf numFmtId="0" fontId="57" fillId="31" borderId="12" xfId="0" applyFont="1" applyFill="1" applyBorder="1" applyAlignment="1">
      <alignment horizontal="left"/>
    </xf>
    <xf numFmtId="0" fontId="58" fillId="0" borderId="0" xfId="0" applyFont="1"/>
    <xf numFmtId="0" fontId="58" fillId="31" borderId="12" xfId="0" applyFont="1" applyFill="1" applyBorder="1" applyAlignment="1">
      <alignment horizontal="center"/>
    </xf>
    <xf numFmtId="0" fontId="58" fillId="31"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1" borderId="0" xfId="0" applyFont="1" applyFill="1"/>
    <xf numFmtId="0" fontId="57" fillId="31" borderId="0" xfId="0" applyFont="1" applyFill="1" applyAlignment="1">
      <alignment horizontal="center"/>
    </xf>
    <xf numFmtId="0" fontId="16" fillId="32"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1"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1" borderId="0" xfId="0" applyNumberFormat="1" applyFont="1" applyFill="1" applyAlignment="1">
      <alignment horizontal="center"/>
    </xf>
    <xf numFmtId="172" fontId="16" fillId="32" borderId="0" xfId="0" applyNumberFormat="1" applyFont="1" applyFill="1"/>
    <xf numFmtId="172" fontId="58" fillId="0" borderId="0" xfId="0" applyNumberFormat="1" applyFont="1" applyAlignment="1">
      <alignment horizontal="center"/>
    </xf>
    <xf numFmtId="0" fontId="57" fillId="31" borderId="5" xfId="0" applyFont="1" applyFill="1" applyBorder="1" applyAlignment="1">
      <alignment horizontal="center" vertical="center"/>
    </xf>
    <xf numFmtId="43" fontId="57" fillId="31" borderId="15" xfId="0" applyNumberFormat="1" applyFont="1" applyFill="1" applyBorder="1" applyAlignment="1">
      <alignment horizontal="center"/>
    </xf>
    <xf numFmtId="0" fontId="57" fillId="31" borderId="15" xfId="0" applyFont="1" applyFill="1" applyBorder="1" applyAlignment="1">
      <alignment horizontal="center"/>
    </xf>
    <xf numFmtId="0" fontId="58" fillId="31" borderId="16" xfId="0" applyFont="1" applyFill="1" applyBorder="1" applyAlignment="1">
      <alignment horizontal="center"/>
    </xf>
    <xf numFmtId="0" fontId="57" fillId="31" borderId="17" xfId="0" applyFont="1" applyFill="1" applyBorder="1" applyAlignment="1">
      <alignment horizontal="center" wrapText="1"/>
    </xf>
    <xf numFmtId="1" fontId="61" fillId="31" borderId="18" xfId="0" applyNumberFormat="1" applyFont="1" applyFill="1" applyBorder="1" applyAlignment="1">
      <alignment horizontal="center" wrapText="1"/>
    </xf>
    <xf numFmtId="1" fontId="61" fillId="31" borderId="42" xfId="0" applyNumberFormat="1" applyFont="1" applyFill="1" applyBorder="1" applyAlignment="1">
      <alignment horizontal="center" wrapText="1"/>
    </xf>
    <xf numFmtId="1" fontId="61" fillId="31"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1"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9" borderId="0" xfId="0" applyFont="1" applyFill="1" applyAlignment="1">
      <alignment horizontal="center"/>
    </xf>
    <xf numFmtId="1" fontId="16" fillId="0" borderId="0" xfId="0" applyNumberFormat="1" applyFont="1" applyFill="1" applyAlignment="1">
      <alignment horizontal="center"/>
    </xf>
    <xf numFmtId="2" fontId="16" fillId="29"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9"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9" borderId="0" xfId="0" applyFont="1" applyFill="1" applyBorder="1" applyAlignment="1">
      <alignment horizontal="left"/>
    </xf>
    <xf numFmtId="0" fontId="16" fillId="32"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9" borderId="0" xfId="0" applyFont="1" applyFill="1" applyBorder="1" applyAlignment="1">
      <alignment horizontal="left"/>
    </xf>
    <xf numFmtId="0" fontId="14" fillId="28" borderId="0" xfId="37" applyFill="1"/>
    <xf numFmtId="1" fontId="14" fillId="0" borderId="0" xfId="0" applyNumberFormat="1" applyFont="1"/>
    <xf numFmtId="2" fontId="14" fillId="0" borderId="0" xfId="0" applyNumberFormat="1" applyFont="1"/>
    <xf numFmtId="3" fontId="16" fillId="29"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30" borderId="0" xfId="0" applyFill="1"/>
    <xf numFmtId="0" fontId="58" fillId="30" borderId="0" xfId="0" applyFont="1" applyFill="1" applyAlignment="1">
      <alignment horizontal="center"/>
    </xf>
    <xf numFmtId="0" fontId="58" fillId="30" borderId="0" xfId="0" applyFont="1" applyFill="1"/>
    <xf numFmtId="0" fontId="58" fillId="30" borderId="0" xfId="0" applyFont="1" applyFill="1" applyAlignment="1">
      <alignment horizontal="left"/>
    </xf>
    <xf numFmtId="0" fontId="57" fillId="30" borderId="0" xfId="0" applyFont="1" applyFill="1" applyAlignment="1">
      <alignment horizontal="left"/>
    </xf>
    <xf numFmtId="43" fontId="58" fillId="30" borderId="0" xfId="0" applyNumberFormat="1" applyFont="1" applyFill="1" applyAlignment="1">
      <alignment horizontal="left"/>
    </xf>
    <xf numFmtId="43" fontId="58" fillId="30" borderId="0" xfId="0" applyNumberFormat="1" applyFont="1" applyFill="1" applyAlignment="1">
      <alignment horizontal="center"/>
    </xf>
    <xf numFmtId="0" fontId="57" fillId="30" borderId="0" xfId="0" applyFont="1" applyFill="1" applyAlignment="1">
      <alignment horizontal="center"/>
    </xf>
    <xf numFmtId="0" fontId="58" fillId="29"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30"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9" borderId="14" xfId="0" applyFont="1" applyFill="1" applyBorder="1"/>
    <xf numFmtId="0" fontId="16" fillId="4" borderId="0" xfId="47"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Fill="1" applyBorder="1" applyAlignment="1">
      <alignment horizontal="left"/>
    </xf>
    <xf numFmtId="0" fontId="14" fillId="0" borderId="51" xfId="0" applyFont="1" applyBorder="1"/>
    <xf numFmtId="0" fontId="16" fillId="29" borderId="0" xfId="0" applyNumberFormat="1" applyFont="1" applyFill="1" applyAlignment="1">
      <alignment horizontal="center"/>
    </xf>
    <xf numFmtId="1" fontId="58" fillId="29" borderId="0" xfId="0" applyNumberFormat="1" applyFont="1" applyFill="1" applyAlignment="1">
      <alignment horizontal="center"/>
    </xf>
    <xf numFmtId="2" fontId="16" fillId="32" borderId="0" xfId="0" applyNumberFormat="1" applyFont="1" applyFill="1" applyAlignment="1">
      <alignment horizontal="center"/>
    </xf>
    <xf numFmtId="0" fontId="57" fillId="30" borderId="0" xfId="0" applyFont="1" applyFill="1"/>
    <xf numFmtId="0" fontId="58" fillId="29" borderId="0" xfId="0" applyFont="1" applyFill="1" applyAlignment="1">
      <alignment horizontal="center"/>
    </xf>
    <xf numFmtId="0" fontId="58" fillId="0" borderId="0" xfId="0" applyFont="1" applyAlignment="1"/>
    <xf numFmtId="1" fontId="58" fillId="30" borderId="0" xfId="0" applyNumberFormat="1" applyFont="1" applyFill="1" applyAlignment="1">
      <alignment horizontal="center"/>
    </xf>
    <xf numFmtId="0" fontId="4" fillId="30" borderId="0" xfId="0" applyFont="1" applyFill="1"/>
    <xf numFmtId="0" fontId="11" fillId="30" borderId="0" xfId="0" applyFont="1" applyFill="1"/>
    <xf numFmtId="9" fontId="14" fillId="8" borderId="0" xfId="37" applyNumberFormat="1" applyAlignment="1">
      <alignment horizontal="center"/>
    </xf>
    <xf numFmtId="0" fontId="63" fillId="0" borderId="0" xfId="0" applyFont="1"/>
    <xf numFmtId="3" fontId="58" fillId="29" borderId="0" xfId="0" applyNumberFormat="1" applyFont="1" applyFill="1" applyAlignment="1">
      <alignment horizontal="center"/>
    </xf>
    <xf numFmtId="173" fontId="0" fillId="29" borderId="0" xfId="0" applyNumberFormat="1" applyFill="1" applyAlignment="1">
      <alignment horizontal="center"/>
    </xf>
    <xf numFmtId="2" fontId="58" fillId="0" borderId="0" xfId="0" applyNumberFormat="1" applyFont="1" applyAlignment="1">
      <alignment horizontal="center"/>
    </xf>
    <xf numFmtId="3" fontId="14" fillId="8" borderId="0" xfId="37"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30" borderId="0" xfId="0" applyFont="1" applyFill="1" applyAlignment="1">
      <alignment horizontal="center"/>
    </xf>
    <xf numFmtId="10" fontId="13" fillId="30" borderId="0" xfId="26" applyNumberFormat="1" applyFont="1" applyFill="1" applyBorder="1" applyAlignment="1">
      <alignment horizontal="right"/>
    </xf>
    <xf numFmtId="3" fontId="14" fillId="29" borderId="0" xfId="0" applyNumberFormat="1" applyFont="1" applyFill="1" applyAlignment="1">
      <alignment horizontal="center"/>
    </xf>
    <xf numFmtId="9" fontId="14" fillId="29"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44" fontId="14" fillId="0" borderId="51" xfId="32" applyNumberFormat="1" applyFont="1" applyBorder="1" applyAlignment="1">
      <alignment horizontal="center"/>
    </xf>
    <xf numFmtId="0" fontId="14" fillId="0" borderId="50" xfId="0" applyFont="1" applyBorder="1"/>
    <xf numFmtId="0" fontId="14" fillId="0" borderId="52" xfId="0" applyFont="1" applyBorder="1" applyAlignment="1">
      <alignment horizontal="left" wrapText="1"/>
    </xf>
    <xf numFmtId="5" fontId="14" fillId="0" borderId="0" xfId="32" applyNumberFormat="1" applyFont="1" applyBorder="1" applyAlignment="1">
      <alignment horizontal="center"/>
    </xf>
    <xf numFmtId="0" fontId="14" fillId="0" borderId="0" xfId="0" applyFont="1" applyBorder="1" applyAlignment="1">
      <alignment horizontal="center"/>
    </xf>
    <xf numFmtId="0" fontId="14" fillId="7" borderId="49" xfId="0" applyFont="1" applyFill="1" applyBorder="1"/>
    <xf numFmtId="0" fontId="16" fillId="4" borderId="0" xfId="47" applyBorder="1" applyAlignment="1">
      <alignment horizontal="right"/>
    </xf>
    <xf numFmtId="0" fontId="16" fillId="4" borderId="51" xfId="47" applyBorder="1" applyAlignment="1">
      <alignment horizontal="center"/>
    </xf>
    <xf numFmtId="0" fontId="14" fillId="0" borderId="52" xfId="0" applyFont="1" applyBorder="1"/>
    <xf numFmtId="0" fontId="11" fillId="30" borderId="0" xfId="0" applyFont="1" applyFill="1" applyAlignment="1">
      <alignment horizontal="left"/>
    </xf>
    <xf numFmtId="1" fontId="13" fillId="0" borderId="0" xfId="26" applyNumberFormat="1" applyFill="1" applyBorder="1" applyAlignment="1">
      <alignment horizontal="right"/>
    </xf>
    <xf numFmtId="2" fontId="14" fillId="0" borderId="53" xfId="55" applyNumberFormat="1" applyFont="1" applyBorder="1" applyAlignment="1">
      <alignment horizontal="center"/>
    </xf>
    <xf numFmtId="0" fontId="16" fillId="4" borderId="0" xfId="47" applyFont="1" applyFill="1" applyBorder="1" applyAlignment="1">
      <alignment horizontal="left"/>
    </xf>
    <xf numFmtId="0" fontId="14" fillId="30" borderId="49" xfId="0" applyFont="1" applyFill="1" applyBorder="1" applyAlignment="1">
      <alignment horizontal="center"/>
    </xf>
    <xf numFmtId="0" fontId="14" fillId="4" borderId="51" xfId="0" applyFont="1" applyFill="1" applyBorder="1" applyAlignment="1">
      <alignment horizontal="left"/>
    </xf>
    <xf numFmtId="0" fontId="14" fillId="9" borderId="0" xfId="37" applyFont="1" applyFill="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0" borderId="0" xfId="37" applyFont="1" applyFill="1" applyAlignment="1">
      <alignment horizontal="left"/>
    </xf>
    <xf numFmtId="44" fontId="14" fillId="0" borderId="0" xfId="32" applyFont="1" applyFill="1" applyAlignment="1">
      <alignment horizontal="left"/>
    </xf>
    <xf numFmtId="44" fontId="11" fillId="0" borderId="0" xfId="32" applyFont="1" applyFill="1" applyAlignment="1">
      <alignment horizontal="left"/>
    </xf>
    <xf numFmtId="0" fontId="14" fillId="30" borderId="12" xfId="0" applyFont="1" applyFill="1" applyBorder="1" applyAlignment="1">
      <alignment horizontal="center"/>
    </xf>
    <xf numFmtId="0" fontId="14" fillId="0" borderId="52" xfId="0" applyFont="1" applyFill="1" applyBorder="1" applyAlignment="1">
      <alignment horizontal="center"/>
    </xf>
    <xf numFmtId="17" fontId="68" fillId="0" borderId="0" xfId="0" applyNumberFormat="1" applyFont="1" applyBorder="1" applyAlignment="1">
      <alignment horizontal="left"/>
    </xf>
    <xf numFmtId="1" fontId="16" fillId="4" borderId="0" xfId="47" applyNumberFormat="1" applyFont="1" applyFill="1" applyAlignment="1">
      <alignment horizontal="center"/>
    </xf>
    <xf numFmtId="0" fontId="70" fillId="0" borderId="0" xfId="0" applyFont="1" applyFill="1" applyAlignment="1">
      <alignment horizontal="left"/>
    </xf>
    <xf numFmtId="0" fontId="14" fillId="0" borderId="0" xfId="0" applyFont="1" applyBorder="1" applyAlignment="1">
      <alignment horizontal="center"/>
    </xf>
    <xf numFmtId="178" fontId="16" fillId="0" borderId="0" xfId="47" applyNumberFormat="1" applyFill="1" applyAlignment="1">
      <alignment horizontal="center"/>
    </xf>
    <xf numFmtId="9" fontId="14" fillId="0" borderId="0" xfId="37" applyNumberFormat="1" applyFont="1" applyFill="1" applyAlignment="1">
      <alignment horizontal="center"/>
    </xf>
    <xf numFmtId="1" fontId="16" fillId="0" borderId="0" xfId="47" applyNumberFormat="1" applyFont="1" applyFill="1" applyAlignment="1">
      <alignment horizontal="center"/>
    </xf>
    <xf numFmtId="0" fontId="11" fillId="0" borderId="0" xfId="37" applyFont="1" applyFill="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0" fontId="14" fillId="0" borderId="0" xfId="0" applyFont="1" applyBorder="1" applyAlignment="1">
      <alignment horizontal="center"/>
    </xf>
    <xf numFmtId="172" fontId="16" fillId="4" borderId="0" xfId="55" applyNumberFormat="1" applyFont="1" applyFill="1" applyAlignment="1">
      <alignment horizontal="center"/>
    </xf>
    <xf numFmtId="172" fontId="16" fillId="0" borderId="0" xfId="55" applyNumberFormat="1" applyFont="1" applyFill="1" applyAlignment="1">
      <alignment horizontal="center"/>
    </xf>
    <xf numFmtId="37" fontId="16" fillId="4" borderId="0" xfId="29" applyNumberFormat="1" applyFont="1" applyFill="1" applyAlignment="1">
      <alignment horizontal="center"/>
    </xf>
    <xf numFmtId="37" fontId="14" fillId="0" borderId="0" xfId="29" applyNumberFormat="1" applyFont="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7" fontId="14" fillId="0" borderId="12" xfId="32" applyNumberFormat="1" applyFont="1" applyBorder="1" applyAlignment="1">
      <alignment horizontal="center"/>
    </xf>
    <xf numFmtId="7" fontId="14" fillId="0" borderId="0" xfId="32" applyNumberFormat="1" applyFont="1" applyBorder="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1"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7"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5"/>
    <xf numFmtId="172" fontId="74" fillId="0" borderId="0" xfId="325" applyNumberFormat="1" applyAlignment="1">
      <alignment horizontal="center"/>
    </xf>
    <xf numFmtId="0" fontId="74" fillId="0" borderId="0" xfId="325" applyFont="1"/>
    <xf numFmtId="0" fontId="75" fillId="0" borderId="0" xfId="325" applyFont="1" applyAlignment="1">
      <alignment horizontal="center"/>
    </xf>
    <xf numFmtId="0" fontId="75" fillId="0" borderId="0" xfId="325" applyFont="1" applyAlignment="1">
      <alignment horizontal="center" wrapText="1"/>
    </xf>
    <xf numFmtId="0" fontId="74" fillId="0" borderId="0" xfId="325" applyAlignment="1">
      <alignment horizontal="left"/>
    </xf>
    <xf numFmtId="0" fontId="75" fillId="0" borderId="0" xfId="325" applyFont="1"/>
    <xf numFmtId="49" fontId="75" fillId="0" borderId="0" xfId="325" applyNumberFormat="1" applyFont="1"/>
    <xf numFmtId="172" fontId="75" fillId="0" borderId="0" xfId="325" applyNumberFormat="1" applyFont="1" applyAlignment="1">
      <alignment horizontal="center"/>
    </xf>
    <xf numFmtId="49" fontId="74" fillId="0" borderId="0" xfId="325"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3" fillId="0" borderId="0" xfId="46"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7" fillId="0" borderId="0" xfId="0" applyFont="1" applyFill="1" applyBorder="1" applyAlignment="1">
      <alignment horizontal="center"/>
    </xf>
    <xf numFmtId="172" fontId="72"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2" fillId="0" borderId="0" xfId="0" applyFont="1" applyFill="1"/>
    <xf numFmtId="172" fontId="66" fillId="0" borderId="0" xfId="55"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2"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3" borderId="0" xfId="0" applyFont="1" applyFill="1" applyAlignment="1">
      <alignment horizontal="left"/>
    </xf>
    <xf numFmtId="0" fontId="66" fillId="33" borderId="0" xfId="0" applyFont="1" applyFill="1"/>
    <xf numFmtId="172" fontId="66" fillId="33" borderId="0" xfId="0" applyNumberFormat="1" applyFont="1" applyFill="1" applyAlignment="1">
      <alignment horizontal="center"/>
    </xf>
    <xf numFmtId="172" fontId="66" fillId="33" borderId="0" xfId="0" applyNumberFormat="1" applyFont="1" applyFill="1"/>
    <xf numFmtId="0" fontId="72" fillId="33" borderId="0" xfId="0" applyFont="1" applyFill="1"/>
    <xf numFmtId="0" fontId="64" fillId="33" borderId="0" xfId="0" applyFont="1" applyFill="1" applyAlignment="1">
      <alignment horizontal="center"/>
    </xf>
    <xf numFmtId="1" fontId="73" fillId="33" borderId="0" xfId="46" applyNumberFormat="1" applyFont="1" applyFill="1" applyBorder="1" applyAlignment="1">
      <alignment horizontal="center"/>
    </xf>
    <xf numFmtId="1" fontId="73" fillId="33" borderId="0" xfId="29" applyNumberFormat="1" applyFont="1" applyFill="1" applyAlignment="1">
      <alignment horizontal="center"/>
    </xf>
    <xf numFmtId="0" fontId="66" fillId="33" borderId="0" xfId="29" applyNumberFormat="1" applyFont="1" applyFill="1" applyAlignment="1">
      <alignment horizontal="center"/>
    </xf>
    <xf numFmtId="0" fontId="76" fillId="33" borderId="0" xfId="0" applyFont="1" applyFill="1" applyBorder="1" applyAlignment="1">
      <alignment horizontal="left"/>
    </xf>
    <xf numFmtId="0" fontId="64" fillId="33" borderId="0" xfId="0" applyFont="1" applyFill="1" applyBorder="1"/>
    <xf numFmtId="172" fontId="66" fillId="33" borderId="0" xfId="0" applyNumberFormat="1" applyFont="1" applyFill="1" applyBorder="1" applyAlignment="1">
      <alignment horizontal="center"/>
    </xf>
    <xf numFmtId="0" fontId="66" fillId="33" borderId="0" xfId="0" applyFont="1" applyFill="1" applyBorder="1"/>
    <xf numFmtId="164" fontId="66" fillId="33" borderId="0" xfId="0" applyNumberFormat="1" applyFont="1" applyFill="1" applyBorder="1" applyAlignment="1">
      <alignment horizontal="left"/>
    </xf>
    <xf numFmtId="0" fontId="78" fillId="33" borderId="0" xfId="0" applyFont="1" applyFill="1" applyAlignment="1">
      <alignment horizontal="left"/>
    </xf>
    <xf numFmtId="172" fontId="72" fillId="33" borderId="0" xfId="0" applyNumberFormat="1" applyFont="1" applyFill="1" applyBorder="1" applyAlignment="1">
      <alignment horizontal="center"/>
    </xf>
    <xf numFmtId="0" fontId="72" fillId="33" borderId="0" xfId="0" applyFont="1" applyFill="1" applyBorder="1"/>
    <xf numFmtId="172" fontId="72" fillId="33" borderId="0" xfId="0" applyNumberFormat="1" applyFont="1" applyFill="1" applyBorder="1"/>
    <xf numFmtId="0" fontId="16" fillId="32" borderId="1" xfId="0" applyFont="1" applyFill="1" applyBorder="1"/>
    <xf numFmtId="0" fontId="68" fillId="0" borderId="0" xfId="0" applyFont="1" applyBorder="1" applyAlignment="1">
      <alignment horizontal="left"/>
    </xf>
    <xf numFmtId="0" fontId="62" fillId="34" borderId="1" xfId="375" applyBorder="1">
      <alignment horizontal="center"/>
    </xf>
    <xf numFmtId="0" fontId="14" fillId="0" borderId="0" xfId="0" applyFont="1" applyBorder="1" applyAlignment="1">
      <alignment horizontal="center"/>
    </xf>
    <xf numFmtId="0" fontId="68" fillId="0" borderId="24" xfId="0" applyFont="1" applyBorder="1" applyAlignment="1">
      <alignment horizontal="center"/>
    </xf>
    <xf numFmtId="0" fontId="68" fillId="0" borderId="51" xfId="0" applyFont="1" applyBorder="1" applyAlignment="1">
      <alignment horizontal="left"/>
    </xf>
    <xf numFmtId="0" fontId="14" fillId="0" borderId="0" xfId="0" applyFont="1" applyBorder="1" applyAlignment="1">
      <alignment horizontal="center"/>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14" fillId="7" borderId="16" xfId="0" applyFont="1" applyFill="1" applyBorder="1" applyAlignment="1">
      <alignment horizontal="center" vertical="center"/>
    </xf>
    <xf numFmtId="0" fontId="72" fillId="0" borderId="0" xfId="0" applyFont="1" applyFill="1" applyAlignment="1">
      <alignment horizontal="center"/>
    </xf>
    <xf numFmtId="172" fontId="72" fillId="0" borderId="0" xfId="55"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3" fillId="0" borderId="0" xfId="29" applyNumberFormat="1" applyFont="1" applyFill="1" applyAlignment="1">
      <alignment horizontal="center"/>
    </xf>
    <xf numFmtId="0" fontId="66" fillId="0" borderId="0" xfId="29" applyNumberFormat="1" applyFont="1" applyFill="1" applyAlignment="1">
      <alignment horizontal="center"/>
    </xf>
    <xf numFmtId="9" fontId="73" fillId="0" borderId="0" xfId="55"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2"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2" fillId="0" borderId="0" xfId="0" applyFont="1" applyFill="1" applyBorder="1"/>
    <xf numFmtId="0" fontId="78"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5" fillId="0" borderId="0" xfId="47" applyNumberFormat="1" applyFont="1" applyFill="1" applyAlignment="1">
      <alignment horizontal="center" vertical="center" wrapText="1"/>
    </xf>
    <xf numFmtId="1" fontId="16" fillId="0" borderId="0" xfId="46" applyNumberFormat="1" applyFont="1" applyFill="1" applyBorder="1" applyAlignment="1">
      <alignment horizontal="left"/>
    </xf>
    <xf numFmtId="1" fontId="14" fillId="28" borderId="0" xfId="37" applyNumberFormat="1" applyFill="1" applyAlignment="1">
      <alignment horizontal="center"/>
    </xf>
    <xf numFmtId="1" fontId="14" fillId="29" borderId="0" xfId="0" applyNumberFormat="1" applyFont="1" applyFill="1" applyAlignment="1">
      <alignment horizontal="center"/>
    </xf>
    <xf numFmtId="1" fontId="14" fillId="29" borderId="0" xfId="37" applyNumberFormat="1" applyFill="1" applyAlignment="1">
      <alignment horizontal="center"/>
    </xf>
    <xf numFmtId="177" fontId="14" fillId="0" borderId="0" xfId="37" applyNumberFormat="1" applyFill="1" applyAlignment="1">
      <alignment horizontal="center"/>
    </xf>
    <xf numFmtId="3" fontId="14" fillId="28" borderId="0" xfId="37" applyNumberFormat="1" applyFill="1" applyAlignment="1">
      <alignment horizontal="center"/>
    </xf>
    <xf numFmtId="172" fontId="83"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2" fillId="0" borderId="0" xfId="0" applyNumberFormat="1" applyFont="1" applyFill="1" applyAlignment="1">
      <alignment horizontal="left"/>
    </xf>
    <xf numFmtId="1" fontId="73" fillId="0" borderId="0" xfId="46" applyNumberFormat="1" applyFont="1" applyFill="1" applyBorder="1" applyAlignment="1">
      <alignment horizontal="left"/>
    </xf>
    <xf numFmtId="0" fontId="14" fillId="0" borderId="0" xfId="0" applyFont="1" applyAlignment="1">
      <alignment horizontal="left"/>
    </xf>
    <xf numFmtId="0" fontId="80" fillId="0" borderId="10" xfId="0" applyFont="1" applyBorder="1"/>
    <xf numFmtId="0" fontId="2" fillId="0" borderId="0" xfId="325" applyFont="1"/>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50"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5"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17" fillId="7" borderId="0" xfId="52"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6">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0]" xfId="33" builtinId="7"/>
    <cellStyle name="Currency 2" xfId="34"/>
    <cellStyle name="Currency0" xfId="35"/>
    <cellStyle name="Date" xfId="36"/>
    <cellStyle name="Dummy Number" xfId="37"/>
    <cellStyle name="Explanatory Text" xfId="38"/>
    <cellStyle name="Fixed" xfId="39"/>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4"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Good" xfId="40"/>
    <cellStyle name="Heading" xfId="41"/>
    <cellStyle name="Heading 1" xfId="42"/>
    <cellStyle name="Heading 2" xfId="43"/>
    <cellStyle name="Heading 3" xfId="44"/>
    <cellStyle name="Heading 4" xfId="45"/>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Input" xfId="46"/>
    <cellStyle name="Input 2" xfId="47"/>
    <cellStyle name="Linked Cell" xfId="48"/>
    <cellStyle name="Microsoft Excel found an error in the formula you entered. Do you want to accept the correction proposed below?_x000d__x000d_|_x000d__x000d_• To accept the correction, click Yes._x000d_• To close this message and correct the formula yourself, click No." xfId="49"/>
    <cellStyle name="Neutral" xfId="50"/>
    <cellStyle name="Normal" xfId="0" builtinId="0"/>
    <cellStyle name="Normal 2" xfId="51"/>
    <cellStyle name="Normal 2 2" xfId="52"/>
    <cellStyle name="Normal 3" xfId="325"/>
    <cellStyle name="Note" xfId="53"/>
    <cellStyle name="Output" xfId="54"/>
    <cellStyle name="outside" xfId="375"/>
    <cellStyle name="Percent" xfId="55" builtinId="5"/>
    <cellStyle name="Percent 2" xfId="56"/>
    <cellStyle name="Sheet Title" xfId="57"/>
    <cellStyle name="Stub" xfId="58"/>
    <cellStyle name="Style 1" xfId="373"/>
    <cellStyle name="Top" xfId="59"/>
    <cellStyle name="Total" xfId="60"/>
    <cellStyle name="Totals" xfId="61"/>
    <cellStyle name="Warning Text" xfId="62"/>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209550</xdr:colOff>
      <xdr:row>22</xdr:row>
      <xdr:rowOff>133350</xdr:rowOff>
    </xdr:from>
    <xdr:to>
      <xdr:col>10</xdr:col>
      <xdr:colOff>457200</xdr:colOff>
      <xdr:row>35</xdr:row>
      <xdr:rowOff>38101</xdr:rowOff>
    </xdr:to>
    <xdr:sp macro="" textlink="">
      <xdr:nvSpPr>
        <xdr:cNvPr id="2" name="TextBox 1"/>
        <xdr:cNvSpPr txBox="1"/>
      </xdr:nvSpPr>
      <xdr:spPr>
        <a:xfrm>
          <a:off x="7308850" y="4413250"/>
          <a:ext cx="6381750" cy="2216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mn-lt"/>
              <a:ea typeface="Calibri"/>
              <a:cs typeface="Calibri"/>
            </a:rPr>
            <a:t>- The impact estimate used represents the average across all children in ETP schools (without SBM) who are in classes divided by initial ability level, irrespective of the teacher they were assigned to. (Average effect of tracking and</a:t>
          </a:r>
          <a:r>
            <a:rPr lang="en-US" sz="1000" b="0" i="0" strike="noStrike" baseline="0">
              <a:solidFill>
                <a:srgbClr val="000000"/>
              </a:solidFill>
              <a:latin typeface="+mn-lt"/>
              <a:ea typeface="Calibri"/>
              <a:cs typeface="Calibri"/>
            </a:rPr>
            <a:t> an additional teacher and--for a portion of the sample--a contract teacher)</a:t>
          </a:r>
        </a:p>
        <a:p>
          <a:pPr algn="l" rtl="0">
            <a:defRPr sz="1000"/>
          </a:pPr>
          <a:r>
            <a:rPr lang="en-US" sz="1000" b="0" i="0" strike="noStrike">
              <a:solidFill>
                <a:srgbClr val="000000"/>
              </a:solidFill>
              <a:latin typeface="Calibri"/>
              <a:ea typeface="Calibri"/>
              <a:cs typeface="Calibri"/>
            </a:rPr>
            <a:t>- We do not include the cost of additional classroom space since we do not know the impact of actually building an additional classroom. In this study, either the school had an extra classroom available or they held the extra class under a tree </a:t>
          </a:r>
        </a:p>
        <a:p>
          <a:pPr algn="l" rtl="0">
            <a:defRPr sz="1000"/>
          </a:pPr>
          <a:r>
            <a:rPr lang="en-US" sz="1000" b="0" i="0" strike="noStrike">
              <a:solidFill>
                <a:srgbClr val="000000"/>
              </a:solidFill>
              <a:latin typeface="+mn-lt"/>
              <a:ea typeface="Calibri"/>
              <a:cs typeface="Calibri"/>
            </a:rPr>
            <a:t>- We do not include the cost of the pre-program meeting since the meeting was only to get consent from the parents for the research</a:t>
          </a: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xdr:txBody>
    </xdr:sp>
    <xdr:clientData/>
  </xdr:twoCellAnchor>
  <xdr:twoCellAnchor>
    <xdr:from>
      <xdr:col>0</xdr:col>
      <xdr:colOff>57150</xdr:colOff>
      <xdr:row>64</xdr:row>
      <xdr:rowOff>0</xdr:rowOff>
    </xdr:from>
    <xdr:to>
      <xdr:col>0</xdr:col>
      <xdr:colOff>3971925</xdr:colOff>
      <xdr:row>72</xdr:row>
      <xdr:rowOff>123827</xdr:rowOff>
    </xdr:to>
    <xdr:grpSp>
      <xdr:nvGrpSpPr>
        <xdr:cNvPr id="3" name="Group 2"/>
        <xdr:cNvGrpSpPr/>
      </xdr:nvGrpSpPr>
      <xdr:grpSpPr>
        <a:xfrm>
          <a:off x="57150" y="12331700"/>
          <a:ext cx="3914775" cy="15462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18" customWidth="1"/>
    <col min="2" max="2" width="7.1640625" style="620" customWidth="1"/>
    <col min="3" max="3" width="17.33203125" style="618" customWidth="1"/>
    <col min="4" max="4" width="12.1640625" style="622" customWidth="1"/>
    <col min="5" max="5" width="9.83203125" style="622" customWidth="1"/>
    <col min="6" max="8" width="9.83203125" style="618" customWidth="1"/>
    <col min="9" max="9" width="10.5" style="618" customWidth="1"/>
    <col min="10" max="10" width="9.83203125" style="619" customWidth="1"/>
    <col min="11" max="11" width="10.5" style="618" customWidth="1"/>
    <col min="12" max="18" width="9.83203125" style="618" customWidth="1"/>
    <col min="19" max="19" width="9.5" style="618" customWidth="1"/>
    <col min="20" max="21" width="9.33203125" style="618" bestFit="1" customWidth="1"/>
    <col min="22" max="23" width="9.33203125" style="618" customWidth="1"/>
    <col min="24" max="16384" width="8.83203125" style="618"/>
  </cols>
  <sheetData>
    <row r="1" spans="1:22" s="630" customFormat="1">
      <c r="B1" s="671"/>
      <c r="C1" s="621"/>
      <c r="D1" s="672"/>
      <c r="E1" s="673"/>
      <c r="J1" s="674"/>
    </row>
    <row r="2" spans="1:22" s="630" customFormat="1" ht="17">
      <c r="A2" s="638" t="s">
        <v>429</v>
      </c>
      <c r="B2" s="640"/>
      <c r="C2" s="639"/>
      <c r="D2" s="640"/>
      <c r="E2" s="640"/>
      <c r="F2" s="639"/>
      <c r="G2" s="639"/>
      <c r="H2" s="639"/>
      <c r="I2" s="639"/>
      <c r="J2" s="641"/>
      <c r="K2" s="639"/>
      <c r="L2" s="639"/>
      <c r="M2" s="639"/>
      <c r="N2" s="639"/>
      <c r="O2" s="639"/>
      <c r="P2" s="639"/>
      <c r="Q2" s="639"/>
      <c r="R2" s="639"/>
      <c r="S2" s="639"/>
      <c r="T2" s="642"/>
      <c r="U2" s="642"/>
      <c r="V2" s="642"/>
    </row>
    <row r="3" spans="1:22" s="630" customFormat="1" ht="42" customHeight="1">
      <c r="B3" s="675"/>
      <c r="C3" s="614"/>
      <c r="D3" s="676"/>
      <c r="E3" s="676"/>
      <c r="F3" s="614"/>
      <c r="G3" s="614"/>
      <c r="H3" s="614"/>
      <c r="J3" s="674"/>
      <c r="L3" s="614"/>
      <c r="M3" s="614"/>
      <c r="N3" s="614"/>
      <c r="O3" s="614"/>
      <c r="P3" s="614"/>
      <c r="Q3" s="614"/>
      <c r="R3" s="614"/>
      <c r="S3" s="614"/>
    </row>
    <row r="4" spans="1:22" s="630" customFormat="1" ht="12.75" customHeight="1">
      <c r="B4" s="632"/>
      <c r="C4" s="616" t="s">
        <v>430</v>
      </c>
      <c r="D4" s="678" t="s">
        <v>1082</v>
      </c>
      <c r="E4" s="676"/>
      <c r="F4" s="614"/>
      <c r="G4" s="614"/>
      <c r="H4" s="614"/>
      <c r="J4" s="674"/>
      <c r="L4" s="614"/>
      <c r="M4" s="614"/>
      <c r="N4" s="614"/>
      <c r="O4" s="614"/>
      <c r="P4" s="614"/>
      <c r="Q4" s="614"/>
      <c r="R4" s="614"/>
      <c r="S4" s="614"/>
    </row>
    <row r="5" spans="1:22" s="630" customFormat="1" ht="12.75" customHeight="1">
      <c r="B5" s="632"/>
      <c r="C5" s="616" t="s">
        <v>435</v>
      </c>
      <c r="D5" s="718">
        <v>2011</v>
      </c>
      <c r="E5" s="676"/>
      <c r="F5" s="614"/>
      <c r="G5" s="614"/>
      <c r="H5" s="614"/>
      <c r="J5" s="674"/>
      <c r="L5" s="614"/>
      <c r="M5" s="614"/>
      <c r="N5" s="614"/>
      <c r="O5" s="614"/>
      <c r="P5" s="614"/>
      <c r="Q5" s="614"/>
      <c r="R5" s="614"/>
      <c r="S5" s="614"/>
    </row>
    <row r="6" spans="1:22" s="630" customFormat="1" ht="12" customHeight="1">
      <c r="B6" s="632"/>
      <c r="C6" s="616"/>
      <c r="D6" s="617"/>
      <c r="E6" s="676"/>
      <c r="F6" s="614"/>
      <c r="G6" s="614"/>
      <c r="H6" s="614"/>
      <c r="J6" s="674"/>
      <c r="L6" s="614"/>
      <c r="M6" s="614"/>
      <c r="N6" s="614"/>
      <c r="O6" s="614"/>
      <c r="P6" s="614"/>
      <c r="Q6" s="614"/>
      <c r="R6" s="614"/>
      <c r="S6" s="614"/>
    </row>
    <row r="7" spans="1:22" s="630" customFormat="1" ht="12" customHeight="1">
      <c r="B7" s="632"/>
      <c r="C7" s="616"/>
      <c r="D7" s="617"/>
      <c r="E7" s="676"/>
      <c r="F7" s="614"/>
      <c r="G7" s="614"/>
      <c r="H7" s="614"/>
      <c r="J7" s="674"/>
      <c r="L7" s="614"/>
      <c r="M7" s="614"/>
      <c r="N7" s="614"/>
      <c r="O7" s="614"/>
      <c r="P7" s="614"/>
      <c r="Q7" s="614"/>
      <c r="R7" s="614"/>
      <c r="S7" s="614"/>
    </row>
    <row r="8" spans="1:22" s="630" customFormat="1" ht="12" customHeight="1">
      <c r="B8" s="632"/>
      <c r="C8" s="616"/>
      <c r="D8" s="617"/>
      <c r="E8" s="676"/>
      <c r="F8" s="614"/>
      <c r="G8" s="614"/>
      <c r="H8" s="614"/>
      <c r="J8" s="674"/>
      <c r="L8" s="614"/>
      <c r="M8" s="614"/>
      <c r="N8" s="614"/>
      <c r="O8" s="614"/>
      <c r="P8" s="614"/>
      <c r="Q8" s="614"/>
      <c r="R8" s="614"/>
      <c r="S8" s="614"/>
    </row>
    <row r="9" spans="1:22" s="630" customFormat="1" ht="12.75" customHeight="1">
      <c r="B9" s="632"/>
      <c r="C9" s="616"/>
      <c r="D9" s="617"/>
      <c r="E9" s="676"/>
      <c r="F9" s="614"/>
      <c r="G9" s="614"/>
      <c r="H9" s="614"/>
      <c r="J9" s="674"/>
      <c r="L9" s="614"/>
      <c r="M9" s="614"/>
      <c r="N9" s="614"/>
      <c r="O9" s="614"/>
      <c r="P9" s="614"/>
      <c r="Q9" s="614"/>
      <c r="R9" s="614"/>
      <c r="S9" s="614"/>
    </row>
    <row r="10" spans="1:22" s="630" customFormat="1" ht="17">
      <c r="A10" s="638" t="s">
        <v>1056</v>
      </c>
      <c r="B10" s="640"/>
      <c r="C10" s="643"/>
      <c r="D10" s="644"/>
      <c r="E10" s="640"/>
      <c r="F10" s="639"/>
      <c r="G10" s="639"/>
      <c r="H10" s="639"/>
      <c r="I10" s="643"/>
      <c r="J10" s="645"/>
      <c r="K10" s="646"/>
      <c r="L10" s="639"/>
      <c r="M10" s="639"/>
      <c r="N10" s="639"/>
      <c r="O10" s="639"/>
      <c r="P10" s="639"/>
      <c r="Q10" s="639"/>
      <c r="R10" s="639"/>
      <c r="S10" s="639"/>
      <c r="T10" s="642"/>
      <c r="U10" s="642"/>
      <c r="V10" s="642"/>
    </row>
    <row r="11" spans="1:22" s="630" customFormat="1" ht="14" customHeight="1">
      <c r="B11" s="675"/>
      <c r="C11" s="616"/>
      <c r="D11" s="617"/>
      <c r="E11" s="676"/>
      <c r="F11" s="614"/>
      <c r="G11" s="614"/>
      <c r="H11" s="614"/>
      <c r="I11" s="616"/>
      <c r="J11" s="679"/>
      <c r="K11" s="680"/>
      <c r="L11" s="614"/>
      <c r="M11" s="614"/>
      <c r="N11" s="614"/>
      <c r="O11" s="614"/>
      <c r="P11" s="614"/>
      <c r="Q11" s="614"/>
      <c r="R11" s="614"/>
      <c r="S11" s="614"/>
    </row>
    <row r="12" spans="1:22" s="630" customFormat="1" ht="13" customHeight="1">
      <c r="B12" s="675"/>
      <c r="C12" s="616"/>
      <c r="D12" s="617"/>
      <c r="E12" s="676"/>
      <c r="F12" s="614"/>
      <c r="G12" s="614"/>
      <c r="H12" s="614"/>
      <c r="I12" s="616"/>
      <c r="J12" s="679"/>
      <c r="K12" s="680"/>
      <c r="L12" s="614"/>
      <c r="M12" s="614"/>
      <c r="N12" s="614"/>
      <c r="O12" s="614"/>
      <c r="P12" s="614"/>
      <c r="Q12" s="614"/>
      <c r="R12" s="614"/>
      <c r="S12" s="614"/>
    </row>
    <row r="13" spans="1:22" s="630" customFormat="1" ht="12.75" customHeight="1">
      <c r="B13" s="632"/>
      <c r="C13" s="666" t="s">
        <v>407</v>
      </c>
      <c r="D13" s="681">
        <v>0.1</v>
      </c>
      <c r="E13" s="676"/>
      <c r="F13" s="682"/>
      <c r="G13" s="682"/>
      <c r="H13" s="682"/>
      <c r="I13" s="682"/>
      <c r="J13" s="682"/>
      <c r="K13" s="682"/>
      <c r="L13" s="682"/>
      <c r="M13" s="682"/>
      <c r="N13" s="682"/>
      <c r="O13" s="614"/>
      <c r="P13" s="614"/>
      <c r="Q13" s="614"/>
      <c r="R13" s="614"/>
      <c r="S13" s="614"/>
    </row>
    <row r="14" spans="1:22" s="630" customFormat="1" ht="12.75" customHeight="1">
      <c r="B14" s="632"/>
      <c r="C14" s="666"/>
      <c r="D14" s="681"/>
      <c r="E14" s="676"/>
      <c r="F14" s="682"/>
      <c r="G14" s="682"/>
      <c r="H14" s="682"/>
      <c r="I14" s="682"/>
      <c r="J14" s="682"/>
      <c r="K14" s="682"/>
      <c r="L14" s="682"/>
      <c r="M14" s="682"/>
      <c r="N14" s="682"/>
      <c r="O14" s="614"/>
      <c r="P14" s="614"/>
      <c r="Q14" s="614"/>
      <c r="R14" s="614"/>
      <c r="S14" s="614"/>
    </row>
    <row r="15" spans="1:22" s="630" customFormat="1">
      <c r="B15" s="632"/>
      <c r="C15" s="631"/>
      <c r="D15" s="631"/>
      <c r="E15" s="631"/>
      <c r="F15" s="682"/>
      <c r="G15" s="682"/>
      <c r="H15" s="682"/>
      <c r="I15" s="682"/>
      <c r="J15" s="682"/>
      <c r="K15" s="682"/>
      <c r="L15" s="682"/>
      <c r="M15" s="682"/>
      <c r="N15" s="682"/>
      <c r="O15" s="614"/>
      <c r="P15" s="614"/>
      <c r="Q15" s="614"/>
      <c r="R15" s="614"/>
      <c r="S15" s="614"/>
    </row>
    <row r="16" spans="1:22" s="630" customFormat="1" ht="26">
      <c r="B16" s="632"/>
      <c r="C16" s="615" t="s">
        <v>199</v>
      </c>
      <c r="D16" s="707" t="s">
        <v>235</v>
      </c>
      <c r="E16" s="615" t="s">
        <v>236</v>
      </c>
      <c r="F16" s="631"/>
      <c r="G16" s="631"/>
      <c r="H16" s="631"/>
      <c r="I16" s="631"/>
      <c r="J16" s="631"/>
      <c r="K16" s="631"/>
      <c r="L16" s="614"/>
      <c r="M16" s="614"/>
      <c r="N16" s="614"/>
      <c r="O16" s="614"/>
      <c r="P16" s="614"/>
      <c r="Q16" s="614"/>
      <c r="R16" s="614"/>
      <c r="S16" s="614"/>
    </row>
    <row r="17" spans="1:29" s="630" customFormat="1">
      <c r="B17" s="632"/>
      <c r="C17" s="632" t="s">
        <v>237</v>
      </c>
      <c r="D17" s="679">
        <v>8</v>
      </c>
      <c r="E17" s="680">
        <v>8</v>
      </c>
      <c r="F17" s="631"/>
      <c r="G17" s="631"/>
      <c r="H17" s="631"/>
      <c r="I17" s="631"/>
      <c r="J17" s="631"/>
      <c r="K17" s="631"/>
      <c r="L17" s="614"/>
      <c r="M17" s="614"/>
      <c r="N17" s="614"/>
      <c r="O17" s="614"/>
      <c r="P17" s="614"/>
      <c r="Q17" s="614"/>
      <c r="R17" s="614"/>
      <c r="S17" s="614"/>
    </row>
    <row r="18" spans="1:29" s="630" customFormat="1">
      <c r="B18" s="632"/>
      <c r="C18" s="632" t="s">
        <v>238</v>
      </c>
      <c r="D18" s="679">
        <v>6</v>
      </c>
      <c r="E18" s="680">
        <v>5</v>
      </c>
      <c r="F18" s="631"/>
      <c r="G18" s="631"/>
      <c r="H18" s="631"/>
      <c r="I18" s="631"/>
      <c r="J18" s="631"/>
      <c r="K18" s="631"/>
      <c r="L18" s="614"/>
      <c r="M18" s="614"/>
      <c r="N18" s="614"/>
      <c r="O18" s="614"/>
      <c r="P18" s="614"/>
      <c r="Q18" s="614"/>
      <c r="R18" s="614"/>
      <c r="S18" s="614"/>
    </row>
    <row r="19" spans="1:29" s="630" customFormat="1">
      <c r="B19" s="632"/>
      <c r="C19" s="632" t="s">
        <v>239</v>
      </c>
      <c r="D19" s="683">
        <v>52</v>
      </c>
      <c r="E19" s="680">
        <v>52</v>
      </c>
      <c r="F19" s="616"/>
      <c r="G19" s="614"/>
      <c r="H19" s="614"/>
      <c r="I19" s="614"/>
      <c r="J19" s="677"/>
      <c r="K19" s="614"/>
      <c r="L19" s="614"/>
      <c r="M19" s="614"/>
      <c r="N19" s="614"/>
      <c r="O19" s="614"/>
      <c r="P19" s="614"/>
      <c r="Q19" s="614"/>
      <c r="R19" s="614"/>
      <c r="S19" s="614"/>
    </row>
    <row r="20" spans="1:29" s="630" customFormat="1">
      <c r="B20" s="632"/>
      <c r="C20" s="632"/>
      <c r="D20" s="683"/>
      <c r="E20" s="680"/>
      <c r="F20" s="616"/>
      <c r="G20" s="614"/>
      <c r="H20" s="614"/>
      <c r="I20" s="614"/>
      <c r="J20" s="677"/>
      <c r="K20" s="614"/>
      <c r="L20" s="614"/>
      <c r="M20" s="614"/>
      <c r="N20" s="614"/>
      <c r="O20" s="614"/>
      <c r="P20" s="614"/>
      <c r="Q20" s="614"/>
      <c r="R20" s="614"/>
      <c r="S20" s="614"/>
    </row>
    <row r="21" spans="1:29" s="630" customFormat="1">
      <c r="B21" s="632"/>
      <c r="C21" s="632"/>
      <c r="D21" s="683"/>
      <c r="E21" s="680"/>
      <c r="F21" s="616"/>
      <c r="G21" s="614"/>
      <c r="H21" s="614"/>
      <c r="I21" s="614"/>
      <c r="J21" s="677"/>
      <c r="K21" s="614"/>
      <c r="L21" s="614"/>
      <c r="M21" s="614"/>
      <c r="N21" s="614"/>
      <c r="O21" s="614"/>
      <c r="P21" s="614"/>
      <c r="Q21" s="614"/>
      <c r="R21" s="614"/>
      <c r="S21" s="614"/>
    </row>
    <row r="22" spans="1:29" s="630" customFormat="1">
      <c r="B22" s="632"/>
      <c r="C22" s="632"/>
      <c r="D22" s="683"/>
      <c r="E22" s="680"/>
      <c r="F22" s="616"/>
      <c r="G22" s="614"/>
      <c r="H22" s="614"/>
      <c r="I22" s="614"/>
      <c r="J22" s="677"/>
      <c r="K22" s="614"/>
      <c r="L22" s="614"/>
      <c r="M22" s="614"/>
      <c r="N22" s="614"/>
      <c r="O22" s="614"/>
      <c r="P22" s="614"/>
      <c r="Q22" s="614"/>
      <c r="R22" s="614"/>
      <c r="S22" s="614"/>
    </row>
    <row r="23" spans="1:29" s="630" customFormat="1">
      <c r="B23" s="632"/>
      <c r="C23" s="632"/>
      <c r="D23" s="683"/>
      <c r="E23" s="680"/>
      <c r="F23" s="616"/>
      <c r="G23" s="614"/>
      <c r="H23" s="614"/>
      <c r="I23" s="614"/>
      <c r="J23" s="677"/>
      <c r="K23" s="614"/>
      <c r="L23" s="614"/>
      <c r="M23" s="614"/>
      <c r="N23" s="614"/>
      <c r="O23" s="614"/>
      <c r="P23" s="614"/>
      <c r="Q23" s="614"/>
      <c r="R23" s="614"/>
      <c r="S23" s="614"/>
    </row>
    <row r="24" spans="1:29" s="630" customFormat="1">
      <c r="B24" s="632"/>
      <c r="C24" s="632"/>
      <c r="D24" s="683"/>
      <c r="E24" s="680"/>
      <c r="F24" s="616"/>
      <c r="G24" s="614"/>
      <c r="H24" s="614"/>
      <c r="I24" s="614"/>
      <c r="J24" s="677"/>
      <c r="K24" s="614"/>
      <c r="L24" s="614"/>
      <c r="M24" s="614"/>
      <c r="N24" s="614"/>
      <c r="O24" s="614"/>
      <c r="P24" s="614"/>
      <c r="Q24" s="614"/>
      <c r="R24" s="614"/>
      <c r="S24" s="614"/>
    </row>
    <row r="25" spans="1:29" s="630" customFormat="1" ht="12.75" customHeight="1">
      <c r="B25" s="623"/>
      <c r="C25" s="624"/>
      <c r="D25" s="625"/>
      <c r="E25" s="625"/>
      <c r="F25" s="626"/>
      <c r="G25" s="626"/>
      <c r="H25" s="614"/>
      <c r="I25" s="614"/>
      <c r="J25" s="677"/>
      <c r="K25" s="614"/>
      <c r="L25" s="614"/>
      <c r="M25" s="614"/>
      <c r="N25" s="614"/>
      <c r="O25" s="614"/>
      <c r="P25" s="614"/>
      <c r="Q25" s="614"/>
      <c r="R25" s="614"/>
      <c r="S25" s="626"/>
    </row>
    <row r="26" spans="1:29" s="630" customFormat="1" ht="17">
      <c r="A26" s="647" t="s">
        <v>1058</v>
      </c>
      <c r="B26" s="640"/>
      <c r="C26" s="648"/>
      <c r="D26" s="649"/>
      <c r="E26" s="649"/>
      <c r="F26" s="650"/>
      <c r="G26" s="650"/>
      <c r="H26" s="651"/>
      <c r="I26" s="639"/>
      <c r="J26" s="641"/>
      <c r="K26" s="639"/>
      <c r="L26" s="639"/>
      <c r="M26" s="639"/>
      <c r="N26" s="639"/>
      <c r="O26" s="639"/>
      <c r="P26" s="639"/>
      <c r="Q26" s="639"/>
      <c r="R26" s="639"/>
      <c r="S26" s="650"/>
      <c r="T26" s="642"/>
      <c r="U26" s="642"/>
      <c r="V26" s="642"/>
    </row>
    <row r="27" spans="1:29" s="630" customFormat="1" ht="12.75" customHeight="1" thickBot="1">
      <c r="B27" s="632"/>
      <c r="C27" s="614"/>
      <c r="D27" s="676"/>
      <c r="E27" s="676"/>
      <c r="F27" s="614"/>
      <c r="G27" s="614"/>
      <c r="H27" s="614"/>
      <c r="I27" s="614"/>
      <c r="J27" s="677"/>
      <c r="K27" s="614"/>
      <c r="L27" s="614"/>
      <c r="M27" s="614"/>
      <c r="N27" s="614"/>
      <c r="O27" s="614"/>
      <c r="P27" s="614"/>
      <c r="Q27" s="614"/>
      <c r="R27" s="614"/>
      <c r="S27" s="614"/>
    </row>
    <row r="28" spans="1:29" s="685" customFormat="1" ht="21" customHeight="1">
      <c r="B28" s="729" t="s">
        <v>443</v>
      </c>
      <c r="C28" s="684" t="s">
        <v>425</v>
      </c>
      <c r="D28" s="663"/>
      <c r="E28" s="664"/>
      <c r="F28" s="665"/>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row>
    <row r="29" spans="1:29" s="685" customFormat="1" ht="38" thickBot="1">
      <c r="B29" s="730"/>
      <c r="C29" s="715" t="s">
        <v>1083</v>
      </c>
      <c r="D29" s="635"/>
      <c r="E29" s="635"/>
      <c r="F29" s="636"/>
      <c r="G29" s="636"/>
      <c r="H29" s="636"/>
      <c r="I29" s="636"/>
      <c r="J29" s="635"/>
      <c r="K29" s="636"/>
      <c r="L29" s="636"/>
      <c r="M29" s="636"/>
      <c r="N29" s="636"/>
      <c r="O29" s="636"/>
      <c r="P29" s="636"/>
      <c r="Q29" s="636"/>
      <c r="R29" s="636"/>
      <c r="S29" s="636"/>
      <c r="T29" s="636"/>
      <c r="U29" s="636"/>
      <c r="V29" s="636"/>
      <c r="W29" s="636"/>
      <c r="X29" s="636"/>
      <c r="Y29" s="636"/>
      <c r="Z29" s="636"/>
      <c r="AA29" s="636"/>
      <c r="AB29" s="636"/>
      <c r="AC29" s="636"/>
    </row>
    <row r="30" spans="1:29" s="630" customFormat="1" ht="15" customHeight="1">
      <c r="B30" s="684">
        <v>1995</v>
      </c>
      <c r="C30" s="686">
        <f>'Inflation Rates'!J2/100</f>
        <v>2.3264498673974288E-2</v>
      </c>
      <c r="D30" s="625"/>
      <c r="E30" s="625"/>
      <c r="F30" s="627"/>
      <c r="G30" s="627"/>
      <c r="H30" s="627"/>
      <c r="I30" s="627"/>
      <c r="J30" s="628"/>
      <c r="K30" s="627"/>
      <c r="L30" s="627"/>
      <c r="M30" s="627"/>
      <c r="N30" s="629"/>
      <c r="O30" s="629"/>
      <c r="P30" s="629"/>
      <c r="Q30" s="629"/>
      <c r="R30" s="629"/>
      <c r="S30" s="629"/>
      <c r="T30" s="629"/>
      <c r="U30" s="629"/>
      <c r="V30" s="627"/>
      <c r="W30" s="637"/>
      <c r="X30" s="627"/>
      <c r="Y30" s="627"/>
      <c r="Z30" s="627"/>
      <c r="AA30" s="627"/>
      <c r="AB30" s="627"/>
      <c r="AC30" s="627"/>
    </row>
    <row r="31" spans="1:29" s="630" customFormat="1" ht="15" customHeight="1">
      <c r="B31" s="687">
        <v>1996</v>
      </c>
      <c r="C31" s="688">
        <f>'Inflation Rates'!K2/100</f>
        <v>1.7707276512376639E-2</v>
      </c>
      <c r="D31" s="625"/>
      <c r="E31" s="625"/>
      <c r="F31" s="627"/>
      <c r="G31" s="627"/>
      <c r="H31" s="627"/>
      <c r="I31" s="627"/>
      <c r="J31" s="628"/>
      <c r="K31" s="627"/>
      <c r="L31" s="627"/>
      <c r="M31" s="627"/>
      <c r="N31" s="629"/>
      <c r="O31" s="629"/>
      <c r="P31" s="629"/>
      <c r="Q31" s="629"/>
      <c r="R31" s="629"/>
      <c r="S31" s="629"/>
      <c r="T31" s="629"/>
      <c r="U31" s="629"/>
      <c r="V31" s="627"/>
      <c r="W31" s="637"/>
      <c r="X31" s="627"/>
      <c r="Y31" s="627"/>
      <c r="Z31" s="627"/>
      <c r="AA31" s="627"/>
      <c r="AB31" s="627"/>
      <c r="AC31" s="627"/>
    </row>
    <row r="32" spans="1:29" s="630" customFormat="1" ht="12.75" customHeight="1">
      <c r="B32" s="687">
        <v>1997</v>
      </c>
      <c r="C32" s="688">
        <f>'Inflation Rates'!L2/100</f>
        <v>1.9277683702954674E-2</v>
      </c>
      <c r="D32" s="625"/>
      <c r="E32" s="625"/>
      <c r="F32" s="627"/>
      <c r="G32" s="627"/>
      <c r="H32" s="627"/>
      <c r="I32" s="627"/>
      <c r="J32" s="628"/>
      <c r="K32" s="627"/>
      <c r="L32" s="627"/>
      <c r="M32" s="627"/>
      <c r="N32" s="629"/>
      <c r="O32" s="629"/>
      <c r="P32" s="629"/>
      <c r="Q32" s="629"/>
      <c r="R32" s="629"/>
      <c r="S32" s="629"/>
      <c r="T32" s="629"/>
      <c r="U32" s="629"/>
      <c r="V32" s="627"/>
      <c r="W32" s="592"/>
      <c r="X32" s="627"/>
      <c r="Y32" s="627"/>
      <c r="Z32" s="627"/>
      <c r="AA32" s="627"/>
      <c r="AB32" s="627"/>
      <c r="AC32" s="627"/>
    </row>
    <row r="33" spans="2:29" s="630" customFormat="1" ht="14" customHeight="1">
      <c r="B33" s="689">
        <v>1998</v>
      </c>
      <c r="C33" s="688">
        <f>'Inflation Rates'!M2/100</f>
        <v>1.4048477796511917E-2</v>
      </c>
      <c r="D33" s="625"/>
      <c r="E33" s="625"/>
      <c r="F33" s="627"/>
      <c r="G33" s="627"/>
      <c r="H33" s="627"/>
      <c r="I33" s="627"/>
      <c r="J33" s="628"/>
      <c r="K33" s="627"/>
      <c r="L33" s="627"/>
      <c r="M33" s="627"/>
      <c r="N33" s="629"/>
      <c r="O33" s="629"/>
      <c r="P33" s="629"/>
      <c r="Q33" s="629"/>
      <c r="R33" s="629"/>
      <c r="S33" s="629"/>
      <c r="T33" s="629"/>
      <c r="U33" s="629"/>
      <c r="V33" s="627"/>
      <c r="W33" s="593"/>
      <c r="X33" s="627"/>
      <c r="Y33" s="627"/>
      <c r="Z33" s="627"/>
      <c r="AA33" s="627"/>
      <c r="AB33" s="627"/>
      <c r="AC33" s="627"/>
    </row>
    <row r="34" spans="2:29" s="630" customFormat="1" ht="14" customHeight="1">
      <c r="B34" s="689">
        <v>1999</v>
      </c>
      <c r="C34" s="688">
        <f>'Inflation Rates'!N2/100</f>
        <v>1.466294331535181E-2</v>
      </c>
      <c r="D34" s="625"/>
      <c r="E34" s="625"/>
      <c r="F34" s="627"/>
      <c r="G34" s="627"/>
      <c r="H34" s="627"/>
      <c r="I34" s="627"/>
      <c r="J34" s="628"/>
      <c r="K34" s="627"/>
      <c r="L34" s="627"/>
      <c r="M34" s="627"/>
      <c r="N34" s="629"/>
      <c r="O34" s="629"/>
      <c r="P34" s="629"/>
      <c r="Q34" s="629"/>
      <c r="R34" s="629"/>
      <c r="S34" s="629"/>
      <c r="T34" s="629"/>
      <c r="U34" s="629"/>
      <c r="V34" s="627"/>
      <c r="W34" s="593"/>
      <c r="X34" s="627"/>
      <c r="Y34" s="627"/>
      <c r="Z34" s="627"/>
      <c r="AA34" s="627"/>
      <c r="AB34" s="627"/>
      <c r="AC34" s="627"/>
    </row>
    <row r="35" spans="2:29" s="630" customFormat="1" ht="12.75" customHeight="1">
      <c r="B35" s="689">
        <v>2000</v>
      </c>
      <c r="C35" s="688">
        <f>'Inflation Rates'!O2/100</f>
        <v>2.1637274827243546E-2</v>
      </c>
      <c r="D35" s="625"/>
      <c r="E35" s="625"/>
      <c r="F35" s="627"/>
      <c r="G35" s="627"/>
      <c r="H35" s="627"/>
      <c r="I35" s="627"/>
      <c r="J35" s="628"/>
      <c r="K35" s="627"/>
      <c r="L35" s="627"/>
      <c r="M35" s="627"/>
      <c r="N35" s="629"/>
      <c r="O35" s="629"/>
      <c r="P35" s="629"/>
      <c r="Q35" s="629"/>
      <c r="R35" s="629"/>
      <c r="S35" s="629"/>
      <c r="T35" s="629"/>
      <c r="U35" s="629"/>
      <c r="V35" s="627"/>
      <c r="W35" s="593"/>
      <c r="X35" s="627"/>
      <c r="Y35" s="627"/>
      <c r="Z35" s="627"/>
      <c r="AA35" s="627"/>
      <c r="AB35" s="627"/>
      <c r="AC35" s="627"/>
    </row>
    <row r="36" spans="2:29" s="630" customFormat="1" ht="12.75" customHeight="1">
      <c r="B36" s="689">
        <v>2001</v>
      </c>
      <c r="C36" s="688">
        <f>'Inflation Rates'!P2/100</f>
        <v>2.2670948334750848E-2</v>
      </c>
      <c r="D36" s="625"/>
      <c r="E36" s="625"/>
      <c r="F36" s="627"/>
      <c r="G36" s="627"/>
      <c r="H36" s="627"/>
      <c r="I36" s="627"/>
      <c r="J36" s="628"/>
      <c r="K36" s="627"/>
      <c r="L36" s="627"/>
      <c r="M36" s="627"/>
      <c r="N36" s="629"/>
      <c r="O36" s="629"/>
      <c r="P36" s="629"/>
      <c r="Q36" s="629"/>
      <c r="R36" s="629"/>
      <c r="S36" s="629"/>
      <c r="T36" s="629"/>
      <c r="U36" s="629"/>
      <c r="V36" s="627"/>
      <c r="W36" s="593"/>
      <c r="X36" s="627"/>
      <c r="Y36" s="627"/>
      <c r="Z36" s="627"/>
      <c r="AA36" s="627"/>
      <c r="AB36" s="627"/>
      <c r="AC36" s="627"/>
    </row>
    <row r="37" spans="2:29" s="630" customFormat="1" ht="12.75" customHeight="1">
      <c r="B37" s="689">
        <v>2002</v>
      </c>
      <c r="C37" s="688">
        <f>'Inflation Rates'!Q2/100</f>
        <v>1.6238836286948128E-2</v>
      </c>
      <c r="D37" s="625"/>
      <c r="E37" s="625"/>
      <c r="F37" s="627"/>
      <c r="G37" s="627"/>
      <c r="H37" s="627"/>
      <c r="I37" s="627"/>
      <c r="J37" s="628"/>
      <c r="K37" s="627"/>
      <c r="L37" s="627"/>
      <c r="M37" s="627"/>
      <c r="N37" s="629"/>
      <c r="O37" s="629"/>
      <c r="P37" s="629"/>
      <c r="Q37" s="629"/>
      <c r="R37" s="629"/>
      <c r="S37" s="629"/>
      <c r="T37" s="629"/>
      <c r="U37" s="629"/>
      <c r="V37" s="627"/>
      <c r="W37" s="627"/>
      <c r="X37" s="627"/>
      <c r="Y37" s="627"/>
      <c r="Z37" s="627"/>
      <c r="AA37" s="627"/>
      <c r="AB37" s="627"/>
      <c r="AC37" s="627"/>
    </row>
    <row r="38" spans="2:29" s="630" customFormat="1" ht="12.75" customHeight="1">
      <c r="B38" s="689">
        <v>2003</v>
      </c>
      <c r="C38" s="688">
        <f>'Inflation Rates'!R2/100</f>
        <v>2.1064716540000604E-2</v>
      </c>
      <c r="D38" s="625"/>
      <c r="E38" s="625"/>
      <c r="F38" s="627"/>
      <c r="G38" s="627"/>
      <c r="H38" s="627"/>
      <c r="I38" s="627"/>
      <c r="J38" s="628"/>
      <c r="K38" s="627"/>
      <c r="L38" s="627"/>
      <c r="M38" s="627"/>
      <c r="N38" s="629"/>
      <c r="O38" s="629"/>
      <c r="P38" s="629"/>
      <c r="Q38" s="629"/>
      <c r="R38" s="629"/>
      <c r="S38" s="629"/>
      <c r="T38" s="629"/>
      <c r="U38" s="629"/>
      <c r="V38" s="627"/>
      <c r="W38" s="627"/>
      <c r="X38" s="627"/>
      <c r="Y38" s="627"/>
      <c r="Z38" s="627"/>
      <c r="AA38" s="627"/>
      <c r="AB38" s="627"/>
      <c r="AC38" s="627"/>
    </row>
    <row r="39" spans="2:29" s="630" customFormat="1" ht="12.75" customHeight="1">
      <c r="B39" s="689">
        <v>2004</v>
      </c>
      <c r="C39" s="688">
        <f>'Inflation Rates'!S2/100</f>
        <v>2.8114358847551271E-2</v>
      </c>
      <c r="D39" s="625"/>
      <c r="E39" s="625"/>
      <c r="F39" s="627"/>
      <c r="G39" s="627"/>
      <c r="H39" s="627"/>
      <c r="I39" s="627"/>
      <c r="J39" s="628"/>
      <c r="K39" s="627"/>
      <c r="L39" s="627"/>
      <c r="M39" s="627"/>
      <c r="N39" s="629"/>
      <c r="O39" s="629"/>
      <c r="P39" s="629"/>
      <c r="Q39" s="629"/>
      <c r="R39" s="629"/>
      <c r="S39" s="629"/>
      <c r="T39" s="629"/>
      <c r="U39" s="629"/>
      <c r="V39" s="627"/>
      <c r="W39" s="627"/>
      <c r="X39" s="627"/>
      <c r="Y39" s="627"/>
      <c r="Z39" s="627"/>
      <c r="AA39" s="627"/>
      <c r="AB39" s="627"/>
      <c r="AC39" s="627"/>
    </row>
    <row r="40" spans="2:29" s="630" customFormat="1" ht="12.75" customHeight="1">
      <c r="B40" s="689">
        <v>2005</v>
      </c>
      <c r="C40" s="688">
        <f>'Inflation Rates'!T2/100</f>
        <v>3.3192629134245234E-2</v>
      </c>
      <c r="D40" s="625"/>
      <c r="E40" s="625"/>
      <c r="F40" s="627"/>
      <c r="G40" s="627"/>
      <c r="H40" s="627"/>
      <c r="I40" s="627"/>
      <c r="J40" s="628"/>
      <c r="K40" s="627"/>
      <c r="L40" s="627"/>
      <c r="M40" s="627"/>
      <c r="N40" s="629"/>
      <c r="O40" s="629"/>
      <c r="P40" s="629"/>
      <c r="Q40" s="629"/>
      <c r="R40" s="629"/>
      <c r="S40" s="629"/>
      <c r="T40" s="629"/>
      <c r="U40" s="629"/>
      <c r="V40" s="627"/>
      <c r="W40" s="627"/>
      <c r="X40" s="627"/>
      <c r="Y40" s="627"/>
      <c r="Z40" s="627"/>
      <c r="AA40" s="627"/>
      <c r="AB40" s="627"/>
      <c r="AC40" s="627"/>
    </row>
    <row r="41" spans="2:29" s="630" customFormat="1" ht="12.75" customHeight="1">
      <c r="B41" s="689">
        <v>2006</v>
      </c>
      <c r="C41" s="688">
        <f>'Inflation Rates'!U2/100</f>
        <v>3.2259815170873909E-2</v>
      </c>
      <c r="D41" s="625"/>
      <c r="E41" s="625"/>
      <c r="F41" s="627"/>
      <c r="G41" s="627"/>
      <c r="H41" s="627"/>
      <c r="I41" s="627"/>
      <c r="J41" s="628"/>
      <c r="K41" s="627"/>
      <c r="L41" s="627"/>
      <c r="M41" s="627"/>
      <c r="N41" s="629"/>
      <c r="O41" s="629"/>
      <c r="P41" s="629"/>
      <c r="Q41" s="629"/>
      <c r="R41" s="629"/>
      <c r="S41" s="629"/>
      <c r="T41" s="629"/>
      <c r="U41" s="629"/>
      <c r="V41" s="627"/>
      <c r="W41" s="627"/>
      <c r="X41" s="627"/>
      <c r="Y41" s="627"/>
      <c r="Z41" s="627"/>
      <c r="AA41" s="627"/>
      <c r="AB41" s="627"/>
      <c r="AC41" s="627"/>
    </row>
    <row r="42" spans="2:29" s="630" customFormat="1" ht="12.75" customHeight="1">
      <c r="B42" s="689">
        <v>2007</v>
      </c>
      <c r="C42" s="688">
        <f>'Inflation Rates'!V2/100</f>
        <v>2.899111496312301E-2</v>
      </c>
      <c r="D42" s="625"/>
      <c r="E42" s="625"/>
      <c r="F42" s="627"/>
      <c r="G42" s="627"/>
      <c r="H42" s="627"/>
      <c r="I42" s="627"/>
      <c r="J42" s="628"/>
      <c r="K42" s="627"/>
      <c r="L42" s="627"/>
      <c r="M42" s="627"/>
      <c r="N42" s="629"/>
      <c r="O42" s="629"/>
      <c r="P42" s="629"/>
      <c r="Q42" s="629"/>
      <c r="R42" s="629"/>
      <c r="S42" s="629"/>
      <c r="T42" s="629"/>
      <c r="U42" s="629"/>
      <c r="V42" s="627"/>
      <c r="W42" s="627"/>
      <c r="X42" s="627"/>
      <c r="Y42" s="627"/>
      <c r="Z42" s="627"/>
      <c r="AA42" s="627"/>
      <c r="AB42" s="627"/>
      <c r="AC42" s="627"/>
    </row>
    <row r="43" spans="2:29" s="630" customFormat="1" ht="12.75" customHeight="1">
      <c r="B43" s="689">
        <v>2008</v>
      </c>
      <c r="C43" s="688">
        <f>'Inflation Rates'!W2/100</f>
        <v>2.2113470368721834E-2</v>
      </c>
      <c r="D43" s="625"/>
      <c r="E43" s="625"/>
      <c r="F43" s="627"/>
      <c r="G43" s="627"/>
      <c r="H43" s="627"/>
      <c r="I43" s="627"/>
      <c r="J43" s="628"/>
      <c r="K43" s="627"/>
      <c r="L43" s="627"/>
      <c r="M43" s="627"/>
      <c r="N43" s="629"/>
      <c r="O43" s="629"/>
      <c r="P43" s="629"/>
      <c r="Q43" s="629"/>
      <c r="R43" s="629"/>
      <c r="S43" s="629"/>
      <c r="T43" s="629"/>
      <c r="U43" s="629"/>
      <c r="V43" s="627"/>
      <c r="W43" s="627"/>
      <c r="X43" s="627"/>
      <c r="Y43" s="627"/>
      <c r="Z43" s="627"/>
      <c r="AA43" s="627"/>
      <c r="AB43" s="627"/>
      <c r="AC43" s="627"/>
    </row>
    <row r="44" spans="2:29" s="630" customFormat="1" ht="12.75" customHeight="1">
      <c r="B44" s="689">
        <v>2009</v>
      </c>
      <c r="C44" s="688">
        <f>'Inflation Rates'!X2/100</f>
        <v>1.3164125020385598E-2</v>
      </c>
      <c r="D44" s="625"/>
      <c r="E44" s="625"/>
      <c r="F44" s="627"/>
      <c r="G44" s="627"/>
      <c r="H44" s="627"/>
      <c r="I44" s="627"/>
      <c r="J44" s="628"/>
      <c r="K44" s="627"/>
      <c r="L44" s="627"/>
      <c r="M44" s="627"/>
      <c r="N44" s="629"/>
      <c r="O44" s="629"/>
      <c r="P44" s="629"/>
      <c r="Q44" s="629"/>
      <c r="R44" s="629"/>
      <c r="S44" s="629"/>
      <c r="T44" s="629"/>
      <c r="U44" s="629"/>
      <c r="V44" s="627"/>
      <c r="W44" s="627"/>
      <c r="X44" s="627"/>
      <c r="Y44" s="627"/>
      <c r="Z44" s="627"/>
      <c r="AA44" s="627"/>
      <c r="AB44" s="627"/>
      <c r="AC44" s="627"/>
    </row>
    <row r="45" spans="2:29" s="690" customFormat="1" ht="14" customHeight="1">
      <c r="B45" s="689">
        <v>2010</v>
      </c>
      <c r="C45" s="688">
        <f>'Inflation Rates'!Y2/100</f>
        <v>7.0631934039798241E-3</v>
      </c>
      <c r="D45" s="625"/>
      <c r="E45" s="625"/>
      <c r="F45" s="627"/>
      <c r="G45" s="627"/>
      <c r="H45" s="627"/>
      <c r="I45" s="627"/>
      <c r="J45" s="628"/>
      <c r="K45" s="627"/>
      <c r="L45" s="627"/>
      <c r="M45" s="627"/>
      <c r="N45" s="629"/>
      <c r="O45" s="629"/>
      <c r="P45" s="629"/>
      <c r="Q45" s="629"/>
      <c r="R45" s="629"/>
      <c r="S45" s="629"/>
      <c r="T45" s="629"/>
      <c r="U45" s="629"/>
      <c r="V45" s="627"/>
      <c r="W45" s="627"/>
      <c r="X45" s="627"/>
      <c r="Y45" s="627"/>
      <c r="Z45" s="627"/>
      <c r="AA45" s="627"/>
      <c r="AB45" s="627"/>
      <c r="AC45" s="627"/>
    </row>
    <row r="46" spans="2:29" s="630" customFormat="1">
      <c r="B46" s="689">
        <v>2011</v>
      </c>
      <c r="C46" s="688">
        <f>'Inflation Rates'!Z2/100</f>
        <v>2.2283032900243426E-2</v>
      </c>
      <c r="D46" s="625"/>
      <c r="E46" s="625"/>
      <c r="F46" s="627"/>
      <c r="G46" s="627"/>
      <c r="H46" s="627"/>
      <c r="I46" s="627"/>
      <c r="J46" s="628"/>
      <c r="K46" s="627"/>
      <c r="L46" s="627"/>
      <c r="M46" s="627"/>
      <c r="N46" s="629"/>
      <c r="O46" s="629"/>
      <c r="P46" s="629"/>
      <c r="Q46" s="629"/>
      <c r="R46" s="629"/>
      <c r="S46" s="629"/>
      <c r="T46" s="629"/>
      <c r="U46" s="629"/>
      <c r="V46" s="627"/>
      <c r="W46" s="627"/>
      <c r="X46" s="627"/>
      <c r="Y46" s="627"/>
      <c r="Z46" s="627"/>
      <c r="AA46" s="627"/>
      <c r="AB46" s="627"/>
      <c r="AC46" s="627"/>
    </row>
    <row r="47" spans="2:29" s="630" customFormat="1" ht="14" thickBot="1">
      <c r="B47" s="633">
        <v>2012</v>
      </c>
      <c r="C47" s="634"/>
      <c r="D47" s="625"/>
      <c r="E47" s="625"/>
      <c r="F47" s="627"/>
      <c r="G47" s="627"/>
      <c r="H47" s="627"/>
      <c r="I47" s="627"/>
      <c r="J47" s="628"/>
      <c r="K47" s="627"/>
      <c r="L47" s="627"/>
      <c r="M47" s="627"/>
      <c r="N47" s="629"/>
      <c r="O47" s="629"/>
      <c r="P47" s="629"/>
      <c r="Q47" s="629"/>
      <c r="R47" s="629"/>
      <c r="S47" s="629"/>
      <c r="T47" s="629"/>
      <c r="U47" s="629"/>
      <c r="V47" s="627"/>
      <c r="W47" s="627"/>
      <c r="X47" s="627"/>
      <c r="Y47" s="627"/>
      <c r="Z47" s="627"/>
      <c r="AA47" s="627"/>
      <c r="AB47" s="627"/>
      <c r="AC47" s="627"/>
    </row>
    <row r="48" spans="2:29" s="630" customFormat="1">
      <c r="B48" s="623"/>
      <c r="C48" s="691"/>
      <c r="D48" s="625"/>
      <c r="E48" s="625"/>
      <c r="F48" s="627"/>
      <c r="G48" s="627"/>
      <c r="H48" s="627"/>
      <c r="I48" s="627"/>
      <c r="J48" s="628"/>
      <c r="K48" s="627"/>
      <c r="L48" s="627"/>
      <c r="M48" s="627"/>
      <c r="N48" s="629"/>
      <c r="O48" s="629"/>
      <c r="P48" s="629"/>
      <c r="Q48" s="629"/>
      <c r="R48" s="629"/>
      <c r="S48" s="629"/>
      <c r="T48" s="629"/>
      <c r="U48" s="629"/>
      <c r="V48" s="627"/>
      <c r="W48" s="627"/>
      <c r="X48" s="627"/>
      <c r="Y48" s="627"/>
      <c r="Z48" s="627"/>
      <c r="AA48" s="627"/>
      <c r="AB48" s="627"/>
      <c r="AC48" s="627"/>
    </row>
    <row r="49" spans="1:22" s="630" customFormat="1" ht="17">
      <c r="A49" s="647" t="s">
        <v>1059</v>
      </c>
      <c r="B49" s="714"/>
      <c r="C49" s="652"/>
      <c r="D49" s="653"/>
      <c r="E49" s="653"/>
      <c r="F49" s="654"/>
      <c r="G49" s="654"/>
      <c r="H49" s="654"/>
      <c r="I49" s="654"/>
      <c r="J49" s="655"/>
      <c r="K49" s="654"/>
      <c r="L49" s="654"/>
      <c r="M49" s="654"/>
      <c r="N49" s="654"/>
      <c r="O49" s="642"/>
      <c r="P49" s="642"/>
      <c r="Q49" s="642"/>
      <c r="R49" s="642"/>
      <c r="S49" s="642"/>
      <c r="T49" s="642"/>
      <c r="U49" s="642"/>
      <c r="V49" s="642"/>
    </row>
    <row r="50" spans="1:22" s="630" customFormat="1" ht="14" thickBot="1">
      <c r="B50" s="693"/>
      <c r="C50" s="691"/>
      <c r="D50" s="692"/>
      <c r="E50" s="692"/>
      <c r="F50" s="692"/>
      <c r="G50" s="692"/>
      <c r="H50" s="692"/>
      <c r="I50" s="692"/>
      <c r="J50" s="692"/>
      <c r="K50" s="692"/>
      <c r="L50" s="692"/>
      <c r="M50" s="692"/>
      <c r="N50" s="692"/>
      <c r="O50" s="673"/>
      <c r="P50" s="673"/>
      <c r="Q50" s="673"/>
      <c r="R50" s="673"/>
      <c r="S50" s="673"/>
      <c r="T50" s="673"/>
      <c r="U50" s="673"/>
      <c r="V50" s="673"/>
    </row>
    <row r="51" spans="1:22" s="630" customFormat="1" ht="14" thickBot="1">
      <c r="B51" s="671"/>
      <c r="C51" s="694"/>
      <c r="D51" s="692"/>
      <c r="E51" s="695">
        <v>1995</v>
      </c>
      <c r="F51" s="696">
        <v>1996</v>
      </c>
      <c r="G51" s="696">
        <v>1997</v>
      </c>
      <c r="H51" s="696">
        <v>1998</v>
      </c>
      <c r="I51" s="696">
        <v>1999</v>
      </c>
      <c r="J51" s="696">
        <v>2000</v>
      </c>
      <c r="K51" s="696">
        <v>2001</v>
      </c>
      <c r="L51" s="696">
        <v>2002</v>
      </c>
      <c r="M51" s="696">
        <v>2003</v>
      </c>
      <c r="N51" s="696">
        <v>2004</v>
      </c>
      <c r="O51" s="696">
        <v>2005</v>
      </c>
      <c r="P51" s="696">
        <v>2006</v>
      </c>
      <c r="Q51" s="696">
        <v>2007</v>
      </c>
      <c r="R51" s="696">
        <v>2008</v>
      </c>
      <c r="S51" s="696">
        <v>2009</v>
      </c>
      <c r="T51" s="696">
        <v>2010</v>
      </c>
      <c r="U51" s="696">
        <v>2011</v>
      </c>
      <c r="V51" s="697">
        <v>2012</v>
      </c>
    </row>
    <row r="52" spans="1:22" s="630" customFormat="1">
      <c r="B52" s="693"/>
      <c r="C52" s="728" t="s">
        <v>419</v>
      </c>
      <c r="D52" s="698" t="s">
        <v>446</v>
      </c>
      <c r="E52" s="698">
        <f>'Standard Exchange Rates'!AL2</f>
        <v>36.567144623655899</v>
      </c>
      <c r="F52" s="698">
        <f>'Standard Exchange Rates'!AM2</f>
        <v>47.5</v>
      </c>
      <c r="G52" s="698">
        <f>'Standard Exchange Rates'!AN2</f>
        <v>47.5</v>
      </c>
      <c r="H52" s="698">
        <f>'Standard Exchange Rates'!AO2</f>
        <v>47.5</v>
      </c>
      <c r="I52" s="698">
        <f>'Standard Exchange Rates'!AP2</f>
        <v>46.619531077188903</v>
      </c>
      <c r="J52" s="698">
        <f>'Standard Exchange Rates'!AQ2</f>
        <v>47.357574731182801</v>
      </c>
      <c r="K52" s="698">
        <f>'Standard Exchange Rates'!AR2</f>
        <v>47.500014516128999</v>
      </c>
      <c r="L52" s="698">
        <f>'Standard Exchange Rates'!AS2</f>
        <v>47.262999999999998</v>
      </c>
      <c r="M52" s="698">
        <f>'Standard Exchange Rates'!AT2</f>
        <v>48.7627535833333</v>
      </c>
      <c r="N52" s="698">
        <f>'Standard Exchange Rates'!AU2</f>
        <v>47.845312499999999</v>
      </c>
      <c r="O52" s="698">
        <f>'Standard Exchange Rates'!AV2</f>
        <v>49.494597499999998</v>
      </c>
      <c r="P52" s="698">
        <f>'Standard Exchange Rates'!AW2</f>
        <v>49.925330833333298</v>
      </c>
      <c r="Q52" s="698">
        <f>'Standard Exchange Rates'!AX2</f>
        <v>49.962017770397203</v>
      </c>
      <c r="R52" s="698">
        <f>'Standard Exchange Rates'!AY2</f>
        <v>50.249614743589703</v>
      </c>
      <c r="S52" s="698">
        <f>'Standard Exchange Rates'!AZ2</f>
        <v>50.325000000000003</v>
      </c>
      <c r="T52" s="698">
        <f>'Standard Exchange Rates'!BA2</f>
        <v>46.452461001317502</v>
      </c>
      <c r="U52" s="698">
        <f>'Standard Exchange Rates'!BB2</f>
        <v>46.747007738580997</v>
      </c>
      <c r="V52" s="699"/>
    </row>
    <row r="53" spans="1:22" s="630" customFormat="1" ht="14" thickBot="1">
      <c r="B53" s="671"/>
      <c r="C53" s="724"/>
      <c r="D53" s="700" t="s">
        <v>447</v>
      </c>
      <c r="E53" s="700"/>
      <c r="F53" s="700"/>
      <c r="G53" s="700"/>
      <c r="H53" s="700"/>
      <c r="I53" s="700"/>
      <c r="J53" s="700"/>
      <c r="K53" s="700"/>
      <c r="L53" s="700">
        <f>'PPP Exchange Rates'!AS34</f>
        <v>11.908541720000001</v>
      </c>
      <c r="M53" s="700">
        <f>'PPP Exchange Rates'!AT34</f>
        <v>13.029249993000001</v>
      </c>
      <c r="N53" s="700">
        <f>'PPP Exchange Rates'!AU34</f>
        <v>14.097744266999999</v>
      </c>
      <c r="O53" s="700">
        <f>'PPP Exchange Rates'!AV34</f>
        <v>15.132160000000001</v>
      </c>
      <c r="P53" s="700">
        <f>'PPP Exchange Rates'!AW34</f>
        <v>15.710508548</v>
      </c>
      <c r="Q53" s="700">
        <f>'PPP Exchange Rates'!AX34</f>
        <v>16.600524013000001</v>
      </c>
      <c r="R53" s="700">
        <f>'PPP Exchange Rates'!AY34</f>
        <v>19.195009683999999</v>
      </c>
      <c r="S53" s="700">
        <f>'PPP Exchange Rates'!AZ34</f>
        <v>18.048097168000002</v>
      </c>
      <c r="T53" s="700">
        <f>'PPP Exchange Rates'!BA34</f>
        <v>19.612825078</v>
      </c>
      <c r="U53" s="700">
        <f>'PPP Exchange Rates'!BB34</f>
        <v>21.651977876</v>
      </c>
      <c r="V53" s="701"/>
    </row>
    <row r="54" spans="1:22" s="630" customFormat="1">
      <c r="B54" s="671"/>
      <c r="C54" s="727" t="s">
        <v>278</v>
      </c>
      <c r="D54" s="698" t="s">
        <v>446</v>
      </c>
      <c r="E54" s="698">
        <f>'Standard Exchange Rates'!AL31</f>
        <v>499.14842590131002</v>
      </c>
      <c r="F54" s="698">
        <f>'Standard Exchange Rates'!AM31</f>
        <v>511.55243027251601</v>
      </c>
      <c r="G54" s="698">
        <f>'Standard Exchange Rates'!AN31</f>
        <v>583.66937235339606</v>
      </c>
      <c r="H54" s="698">
        <f>'Standard Exchange Rates'!AO31</f>
        <v>589.951774567332</v>
      </c>
      <c r="I54" s="698">
        <f>'Standard Exchange Rates'!AP31</f>
        <v>615.69913197380595</v>
      </c>
      <c r="J54" s="698">
        <f>'Standard Exchange Rates'!AQ31</f>
        <v>711.97627443083297</v>
      </c>
      <c r="K54" s="698">
        <f>'Standard Exchange Rates'!AR31</f>
        <v>733.03850707000004</v>
      </c>
      <c r="L54" s="698">
        <f>'Standard Exchange Rates'!AS31</f>
        <v>696.98820361166702</v>
      </c>
      <c r="M54" s="698">
        <f>'Standard Exchange Rates'!AT31</f>
        <v>581.20031386416701</v>
      </c>
      <c r="N54" s="698">
        <f>'Standard Exchange Rates'!AU31</f>
        <v>528.28480930499995</v>
      </c>
      <c r="O54" s="698">
        <f>'Standard Exchange Rates'!AV31</f>
        <v>527.46814284000004</v>
      </c>
      <c r="P54" s="698">
        <f>'Standard Exchange Rates'!AW31</f>
        <v>522.89010961083295</v>
      </c>
      <c r="Q54" s="698">
        <f>'Standard Exchange Rates'!AX31</f>
        <v>479.26678258750002</v>
      </c>
      <c r="R54" s="698">
        <f>'Standard Exchange Rates'!AY31</f>
        <v>447.80525556077299</v>
      </c>
      <c r="S54" s="698">
        <f>'Standard Exchange Rates'!AZ31</f>
        <v>472.18629075489298</v>
      </c>
      <c r="T54" s="698">
        <f>'Standard Exchange Rates'!BA31</f>
        <v>495.277021572396</v>
      </c>
      <c r="U54" s="698">
        <f>'Standard Exchange Rates'!BB31</f>
        <v>471.86611409170001</v>
      </c>
      <c r="V54" s="699"/>
    </row>
    <row r="55" spans="1:22" s="630" customFormat="1" ht="14" thickBot="1">
      <c r="B55" s="671"/>
      <c r="C55" s="723"/>
      <c r="D55" s="700" t="s">
        <v>447</v>
      </c>
      <c r="E55" s="700">
        <f>'PPP Exchange Rates'!AL63</f>
        <v>192.76738814000001</v>
      </c>
      <c r="F55" s="700">
        <f>'PPP Exchange Rates'!AM63</f>
        <v>190.07388707999999</v>
      </c>
      <c r="G55" s="700">
        <f>'PPP Exchange Rates'!AN63</f>
        <v>189.38098980999999</v>
      </c>
      <c r="H55" s="700">
        <f>'PPP Exchange Rates'!AO63</f>
        <v>201.58645605000001</v>
      </c>
      <c r="I55" s="700">
        <f>'PPP Exchange Rates'!AP63</f>
        <v>207.48743033</v>
      </c>
      <c r="J55" s="700">
        <f>'PPP Exchange Rates'!AQ63</f>
        <v>199.71222243</v>
      </c>
      <c r="K55" s="700">
        <f>'PPP Exchange Rates'!AR63</f>
        <v>203.10510805999999</v>
      </c>
      <c r="L55" s="700">
        <f>'PPP Exchange Rates'!AS63</f>
        <v>212.26742722</v>
      </c>
      <c r="M55" s="700">
        <f>'PPP Exchange Rates'!AT63</f>
        <v>208.27868286</v>
      </c>
      <c r="N55" s="700">
        <f>'PPP Exchange Rates'!AU63</f>
        <v>210.54141082000001</v>
      </c>
      <c r="O55" s="700">
        <f>'PPP Exchange Rates'!AV63</f>
        <v>200.22656907000001</v>
      </c>
      <c r="P55" s="700">
        <f>'PPP Exchange Rates'!AW63</f>
        <v>192.68967746000001</v>
      </c>
      <c r="Q55" s="700">
        <f>'PPP Exchange Rates'!AX63</f>
        <v>191.49008923</v>
      </c>
      <c r="R55" s="700">
        <f>'PPP Exchange Rates'!AY63</f>
        <v>204.5118406</v>
      </c>
      <c r="S55" s="700">
        <f>'PPP Exchange Rates'!AZ63</f>
        <v>206.65147972</v>
      </c>
      <c r="T55" s="700">
        <f>'PPP Exchange Rates'!BA63</f>
        <v>210.90792241</v>
      </c>
      <c r="U55" s="700">
        <f>'PPP Exchange Rates'!BB63</f>
        <v>217.82229828000001</v>
      </c>
      <c r="V55" s="701"/>
    </row>
    <row r="56" spans="1:22" s="630" customFormat="1">
      <c r="B56" s="671"/>
      <c r="C56" s="727" t="s">
        <v>423</v>
      </c>
      <c r="D56" s="698" t="s">
        <v>446</v>
      </c>
      <c r="E56" s="698">
        <f>'Standard Exchange Rates'!AL42</f>
        <v>8.3514166666666707</v>
      </c>
      <c r="F56" s="698">
        <f>'Standard Exchange Rates'!AM42</f>
        <v>8.3141750000000005</v>
      </c>
      <c r="G56" s="698">
        <f>'Standard Exchange Rates'!AN42</f>
        <v>8.2898166666666704</v>
      </c>
      <c r="H56" s="698">
        <f>'Standard Exchange Rates'!AO42</f>
        <v>8.2789583333333301</v>
      </c>
      <c r="I56" s="698">
        <f>'Standard Exchange Rates'!AP42</f>
        <v>8.2782499999999999</v>
      </c>
      <c r="J56" s="698">
        <f>'Standard Exchange Rates'!AQ42</f>
        <v>8.2785041666666697</v>
      </c>
      <c r="K56" s="698">
        <f>'Standard Exchange Rates'!AR42</f>
        <v>8.2770683333333306</v>
      </c>
      <c r="L56" s="698">
        <f>'Standard Exchange Rates'!AS42</f>
        <v>8.2769575</v>
      </c>
      <c r="M56" s="698">
        <f>'Standard Exchange Rates'!AT42</f>
        <v>8.2770366666666693</v>
      </c>
      <c r="N56" s="698">
        <f>'Standard Exchange Rates'!AU42</f>
        <v>8.2768008333333292</v>
      </c>
      <c r="O56" s="698">
        <f>'Standard Exchange Rates'!AV42</f>
        <v>8.1943166666666691</v>
      </c>
      <c r="P56" s="698">
        <f>'Standard Exchange Rates'!AW42</f>
        <v>7.9734383333333296</v>
      </c>
      <c r="Q56" s="698">
        <f>'Standard Exchange Rates'!AX42</f>
        <v>7.6075324999999996</v>
      </c>
      <c r="R56" s="698">
        <f>'Standard Exchange Rates'!AY42</f>
        <v>6.9486549999999996</v>
      </c>
      <c r="S56" s="698">
        <f>'Standard Exchange Rates'!AZ42</f>
        <v>6.8314160517666602</v>
      </c>
      <c r="T56" s="698">
        <f>'Standard Exchange Rates'!BA42</f>
        <v>6.7702690287094001</v>
      </c>
      <c r="U56" s="698">
        <f>'Standard Exchange Rates'!BB42</f>
        <v>6.4614613265500704</v>
      </c>
      <c r="V56" s="699"/>
    </row>
    <row r="57" spans="1:22" s="630" customFormat="1" ht="14" thickBot="1">
      <c r="B57" s="671"/>
      <c r="C57" s="726"/>
      <c r="D57" s="702" t="s">
        <v>447</v>
      </c>
      <c r="E57" s="702">
        <f>'PPP Exchange Rates'!AL74</f>
        <v>3.3539097582999999</v>
      </c>
      <c r="F57" s="702">
        <f>'PPP Exchange Rates'!AM74</f>
        <v>3.5076356129000001</v>
      </c>
      <c r="G57" s="702">
        <f>'PPP Exchange Rates'!AN74</f>
        <v>3.4933587735999998</v>
      </c>
      <c r="H57" s="702">
        <f>'PPP Exchange Rates'!AO74</f>
        <v>3.4153861587000001</v>
      </c>
      <c r="I57" s="702">
        <f>'PPP Exchange Rates'!AP74</f>
        <v>3.3237938227999999</v>
      </c>
      <c r="J57" s="702">
        <f>'PPP Exchange Rates'!AQ74</f>
        <v>3.3204915352</v>
      </c>
      <c r="K57" s="702">
        <f>'PPP Exchange Rates'!AR74</f>
        <v>3.3135363103</v>
      </c>
      <c r="L57" s="702">
        <f>'PPP Exchange Rates'!AS74</f>
        <v>3.2796364225999999</v>
      </c>
      <c r="M57" s="702">
        <f>'PPP Exchange Rates'!AT74</f>
        <v>3.2958593</v>
      </c>
      <c r="N57" s="702">
        <f>'PPP Exchange Rates'!AU74</f>
        <v>3.4273385528999998</v>
      </c>
      <c r="O57" s="702">
        <f>'PPP Exchange Rates'!AV74</f>
        <v>3.4475898430999998</v>
      </c>
      <c r="P57" s="702">
        <f>'PPP Exchange Rates'!AW74</f>
        <v>3.4662785855</v>
      </c>
      <c r="Q57" s="702">
        <f>'PPP Exchange Rates'!AX74</f>
        <v>3.6246999961999999</v>
      </c>
      <c r="R57" s="702">
        <f>'PPP Exchange Rates'!AY74</f>
        <v>3.8228130483</v>
      </c>
      <c r="S57" s="702">
        <f>'PPP Exchange Rates'!AZ74</f>
        <v>3.7507552721000001</v>
      </c>
      <c r="T57" s="702">
        <f>'PPP Exchange Rates'!BA74</f>
        <v>3.9733950104</v>
      </c>
      <c r="U57" s="702">
        <f>'PPP Exchange Rates'!BB74</f>
        <v>4.1881653133999999</v>
      </c>
      <c r="V57" s="703"/>
    </row>
    <row r="58" spans="1:22" s="630" customFormat="1">
      <c r="B58" s="671"/>
      <c r="C58" s="722" t="s">
        <v>453</v>
      </c>
      <c r="D58" s="704" t="s">
        <v>446</v>
      </c>
      <c r="E58" s="704">
        <f>'Standard Exchange Rates'!AL43</f>
        <v>912.826415</v>
      </c>
      <c r="F58" s="704">
        <f>'Standard Exchange Rates'!AM43</f>
        <v>1036.6864166666701</v>
      </c>
      <c r="G58" s="704">
        <f>'Standard Exchange Rates'!AN43</f>
        <v>1140.9629416666701</v>
      </c>
      <c r="H58" s="704">
        <f>'Standard Exchange Rates'!AO43</f>
        <v>1426.0374583333301</v>
      </c>
      <c r="I58" s="704">
        <f>'Standard Exchange Rates'!AP43</f>
        <v>1756.23084833333</v>
      </c>
      <c r="J58" s="704">
        <f>'Standard Exchange Rates'!AQ43</f>
        <v>2087.9038416666699</v>
      </c>
      <c r="K58" s="704">
        <f>'Standard Exchange Rates'!AR43</f>
        <v>2299.63315583333</v>
      </c>
      <c r="L58" s="704">
        <f>'Standard Exchange Rates'!AS43</f>
        <v>2504.2413308333298</v>
      </c>
      <c r="M58" s="704">
        <f>'Standard Exchange Rates'!AT43</f>
        <v>2877.6524583333298</v>
      </c>
      <c r="N58" s="704">
        <f>'Standard Exchange Rates'!AU43</f>
        <v>2628.6129025</v>
      </c>
      <c r="O58" s="704">
        <f>'Standard Exchange Rates'!AV43</f>
        <v>2320.8341766666699</v>
      </c>
      <c r="P58" s="704">
        <f>'Standard Exchange Rates'!AW43</f>
        <v>2361.1394074999998</v>
      </c>
      <c r="Q58" s="704">
        <f>'Standard Exchange Rates'!AX43</f>
        <v>2078.29183666667</v>
      </c>
      <c r="R58" s="704">
        <f>'Standard Exchange Rates'!AY43</f>
        <v>1967.7113091666699</v>
      </c>
      <c r="S58" s="704">
        <f>'Standard Exchange Rates'!AZ43</f>
        <v>2158.25590299025</v>
      </c>
      <c r="T58" s="704">
        <f>'Standard Exchange Rates'!BA43</f>
        <v>1898.56963600842</v>
      </c>
      <c r="U58" s="704">
        <f>'Standard Exchange Rates'!BB43</f>
        <v>1848.1394699518301</v>
      </c>
      <c r="V58" s="705"/>
    </row>
    <row r="59" spans="1:22" s="630" customFormat="1" ht="14" thickBot="1">
      <c r="B59" s="671"/>
      <c r="C59" s="723"/>
      <c r="D59" s="700" t="s">
        <v>447</v>
      </c>
      <c r="E59" s="700">
        <f>'PPP Exchange Rates'!AL75</f>
        <v>418.74928226999998</v>
      </c>
      <c r="F59" s="700">
        <f>'PPP Exchange Rates'!AM75</f>
        <v>480.87058889999997</v>
      </c>
      <c r="G59" s="700">
        <f>'PPP Exchange Rates'!AN75</f>
        <v>551.22220161999996</v>
      </c>
      <c r="H59" s="700">
        <f>'PPP Exchange Rates'!AO75</f>
        <v>623.88980569</v>
      </c>
      <c r="I59" s="700">
        <f>'PPP Exchange Rates'!AP75</f>
        <v>692.48911805</v>
      </c>
      <c r="J59" s="700">
        <f>'PPP Exchange Rates'!AQ75</f>
        <v>893.10855853999999</v>
      </c>
      <c r="K59" s="700">
        <f>'PPP Exchange Rates'!AR75</f>
        <v>930.23604480999995</v>
      </c>
      <c r="L59" s="700">
        <f>'PPP Exchange Rates'!AS75</f>
        <v>970.00259145999996</v>
      </c>
      <c r="M59" s="700">
        <f>'PPP Exchange Rates'!AT75</f>
        <v>1014.8663405999999</v>
      </c>
      <c r="N59" s="700">
        <f>'PPP Exchange Rates'!AU75</f>
        <v>1059.0061172000001</v>
      </c>
      <c r="O59" s="700">
        <f>'PPP Exchange Rates'!AV75</f>
        <v>1081.9481161000001</v>
      </c>
      <c r="P59" s="700">
        <f>'PPP Exchange Rates'!AW75</f>
        <v>1108.6662372000001</v>
      </c>
      <c r="Q59" s="700">
        <f>'PPP Exchange Rates'!AX75</f>
        <v>1131.7302047000001</v>
      </c>
      <c r="R59" s="700">
        <f>'PPP Exchange Rates'!AY75</f>
        <v>1190.9052893999999</v>
      </c>
      <c r="S59" s="700">
        <f>'PPP Exchange Rates'!AZ75</f>
        <v>1215.4893791</v>
      </c>
      <c r="T59" s="700">
        <f>'PPP Exchange Rates'!BA75</f>
        <v>1250.4471309999999</v>
      </c>
      <c r="U59" s="700">
        <f>'PPP Exchange Rates'!BB75</f>
        <v>1307.7719605</v>
      </c>
      <c r="V59" s="701"/>
    </row>
    <row r="60" spans="1:22" s="630" customFormat="1">
      <c r="B60" s="671"/>
      <c r="C60" s="727" t="s">
        <v>811</v>
      </c>
      <c r="D60" s="698" t="s">
        <v>446</v>
      </c>
      <c r="E60" s="698">
        <f>'Standard Exchange Rates'!AL57</f>
        <v>13.59735</v>
      </c>
      <c r="F60" s="698">
        <f>'Standard Exchange Rates'!AM57</f>
        <v>13.7745833333333</v>
      </c>
      <c r="G60" s="698">
        <f>'Standard Exchange Rates'!AN57</f>
        <v>14.265475</v>
      </c>
      <c r="H60" s="698">
        <f>'Standard Exchange Rates'!AO57</f>
        <v>15.266591666666701</v>
      </c>
      <c r="I60" s="698">
        <f>'Standard Exchange Rates'!AP57</f>
        <v>16.033083333333298</v>
      </c>
      <c r="J60" s="698">
        <f>'Standard Exchange Rates'!AQ57</f>
        <v>16.415016666666698</v>
      </c>
      <c r="K60" s="698">
        <f>'Standard Exchange Rates'!AR57</f>
        <v>16.951616666666698</v>
      </c>
      <c r="L60" s="698">
        <f>'Standard Exchange Rates'!AS57</f>
        <v>18.609825000000001</v>
      </c>
      <c r="M60" s="698">
        <f>'Standard Exchange Rates'!AT57</f>
        <v>30.830708333333298</v>
      </c>
      <c r="N60" s="698">
        <f>'Standard Exchange Rates'!AU57</f>
        <v>42.119750000000003</v>
      </c>
      <c r="O60" s="698">
        <f>'Standard Exchange Rates'!AV57</f>
        <v>30.510631728872699</v>
      </c>
      <c r="P60" s="698">
        <f>'Standard Exchange Rates'!AW57</f>
        <v>33.253692462625899</v>
      </c>
      <c r="Q60" s="698">
        <f>'Standard Exchange Rates'!AX57</f>
        <v>33.311861935421703</v>
      </c>
      <c r="R60" s="698">
        <f>'Standard Exchange Rates'!AY57</f>
        <v>34.8752829166109</v>
      </c>
      <c r="S60" s="698">
        <f>'Standard Exchange Rates'!AZ57</f>
        <v>36.121702851705997</v>
      </c>
      <c r="T60" s="698">
        <f>'Standard Exchange Rates'!BA57</f>
        <v>37.306578987810397</v>
      </c>
      <c r="U60" s="698">
        <f>'Standard Exchange Rates'!BB57</f>
        <v>38.231558748196299</v>
      </c>
      <c r="V60" s="699"/>
    </row>
    <row r="61" spans="1:22" s="630" customFormat="1" ht="14" thickBot="1">
      <c r="B61" s="671"/>
      <c r="C61" s="726"/>
      <c r="D61" s="702" t="s">
        <v>447</v>
      </c>
      <c r="E61" s="702">
        <f>'PPP Exchange Rates'!AL89</f>
        <v>7.2851757239000001</v>
      </c>
      <c r="F61" s="702">
        <f>'PPP Exchange Rates'!AM89</f>
        <v>7.4041255953</v>
      </c>
      <c r="G61" s="702">
        <f>'PPP Exchange Rates'!AN89</f>
        <v>7.8932505927000003</v>
      </c>
      <c r="H61" s="702">
        <f>'PPP Exchange Rates'!AO89</f>
        <v>8.2509427888999998</v>
      </c>
      <c r="I61" s="702">
        <f>'PPP Exchange Rates'!AP89</f>
        <v>8.4146588009999999</v>
      </c>
      <c r="J61" s="702">
        <f>'PPP Exchange Rates'!AQ89</f>
        <v>8.8059431317999994</v>
      </c>
      <c r="K61" s="702">
        <f>'PPP Exchange Rates'!AR89</f>
        <v>9.0505748489000002</v>
      </c>
      <c r="L61" s="702">
        <f>'PPP Exchange Rates'!AS89</f>
        <v>9.3932620141999994</v>
      </c>
      <c r="M61" s="702">
        <f>'PPP Exchange Rates'!AT89</f>
        <v>12.293608286</v>
      </c>
      <c r="N61" s="702">
        <f>'PPP Exchange Rates'!AU89</f>
        <v>17.361131512</v>
      </c>
      <c r="O61" s="702">
        <f>'PPP Exchange Rates'!AV89</f>
        <v>17.256160000000001</v>
      </c>
      <c r="P61" s="702">
        <f>'PPP Exchange Rates'!AW89</f>
        <v>17.619530464</v>
      </c>
      <c r="Q61" s="702">
        <f>'PPP Exchange Rates'!AX89</f>
        <v>18.099276538000002</v>
      </c>
      <c r="R61" s="702">
        <f>'PPP Exchange Rates'!AY89</f>
        <v>19.437322371</v>
      </c>
      <c r="S61" s="702">
        <f>'PPP Exchange Rates'!AZ89</f>
        <v>19.751374807000001</v>
      </c>
      <c r="T61" s="702">
        <f>'PPP Exchange Rates'!BA89</f>
        <v>20.621300305999998</v>
      </c>
      <c r="U61" s="702">
        <f>'PPP Exchange Rates'!BB89</f>
        <v>21.51321832</v>
      </c>
      <c r="V61" s="703"/>
    </row>
    <row r="62" spans="1:22" s="630" customFormat="1">
      <c r="B62" s="671"/>
      <c r="C62" s="722" t="s">
        <v>1057</v>
      </c>
      <c r="D62" s="704" t="s">
        <v>446</v>
      </c>
      <c r="E62" s="704">
        <f>'Standard Exchange Rates'!AL71</f>
        <v>9.5442648193098893</v>
      </c>
      <c r="F62" s="704">
        <f>'Standard Exchange Rates'!AM71</f>
        <v>9.7971734695092998</v>
      </c>
      <c r="G62" s="704">
        <f>'Standard Exchange Rates'!AN71</f>
        <v>10.2001666666667</v>
      </c>
      <c r="H62" s="704">
        <f>'Standard Exchange Rates'!AO71</f>
        <v>10.6431</v>
      </c>
      <c r="I62" s="704">
        <f>'Standard Exchange Rates'!AP71</f>
        <v>11.395091666666699</v>
      </c>
      <c r="J62" s="704">
        <f>'Standard Exchange Rates'!AQ71</f>
        <v>12.7876250950944</v>
      </c>
      <c r="K62" s="704">
        <f>'Standard Exchange Rates'!AR71</f>
        <v>15.687158333333301</v>
      </c>
      <c r="L62" s="704">
        <f>'Standard Exchange Rates'!AS71</f>
        <v>19.917825000000001</v>
      </c>
      <c r="M62" s="704">
        <f>'Standard Exchange Rates'!AT71</f>
        <v>28.530508333333302</v>
      </c>
      <c r="N62" s="704">
        <f>'Standard Exchange Rates'!AU71</f>
        <v>30.030083333333302</v>
      </c>
      <c r="O62" s="704">
        <f>'Standard Exchange Rates'!AV71</f>
        <v>28.575433333333301</v>
      </c>
      <c r="P62" s="704">
        <f>'Standard Exchange Rates'!AW71</f>
        <v>28.065725</v>
      </c>
      <c r="Q62" s="704">
        <f>'Standard Exchange Rates'!AX71</f>
        <v>24.873433333333299</v>
      </c>
      <c r="R62" s="704">
        <f>'Standard Exchange Rates'!AY71</f>
        <v>22.192350000000001</v>
      </c>
      <c r="S62" s="704">
        <f>'Standard Exchange Rates'!AZ71</f>
        <v>26.644361204231299</v>
      </c>
      <c r="T62" s="704">
        <f>'Standard Exchange Rates'!BA71</f>
        <v>28.0119536626841</v>
      </c>
      <c r="U62" s="704">
        <f>'Standard Exchange Rates'!BB71</f>
        <v>29.4615200601576</v>
      </c>
      <c r="V62" s="705"/>
    </row>
    <row r="63" spans="1:22" s="630" customFormat="1" ht="14" thickBot="1">
      <c r="B63" s="671"/>
      <c r="C63" s="723"/>
      <c r="D63" s="700" t="s">
        <v>447</v>
      </c>
      <c r="E63" s="700">
        <f>'PPP Exchange Rates'!AL103</f>
        <v>5.6485916311000004</v>
      </c>
      <c r="F63" s="700">
        <f>'PPP Exchange Rates'!AM103</f>
        <v>6.0147923369000003</v>
      </c>
      <c r="G63" s="700">
        <f>'PPP Exchange Rates'!AN103</f>
        <v>5.5487943194999998</v>
      </c>
      <c r="H63" s="700">
        <f>'PPP Exchange Rates'!AO103</f>
        <v>5.7680528449999997</v>
      </c>
      <c r="I63" s="700">
        <f>'PPP Exchange Rates'!AP103</f>
        <v>5.5462478728000004</v>
      </c>
      <c r="J63" s="700">
        <f>'PPP Exchange Rates'!AQ103</f>
        <v>5.5491389644</v>
      </c>
      <c r="K63" s="700">
        <f>'PPP Exchange Rates'!AR103</f>
        <v>5.5240888727000002</v>
      </c>
      <c r="L63" s="700">
        <f>'PPP Exchange Rates'!AS103</f>
        <v>6.0006720862999998</v>
      </c>
      <c r="M63" s="700">
        <f>'PPP Exchange Rates'!AT103</f>
        <v>6.6346383939000004</v>
      </c>
      <c r="N63" s="700">
        <f>'PPP Exchange Rates'!AU103</f>
        <v>7.5403317683999997</v>
      </c>
      <c r="O63" s="700">
        <f>'PPP Exchange Rates'!AV103</f>
        <v>7.5603590621999999</v>
      </c>
      <c r="P63" s="700">
        <f>'PPP Exchange Rates'!AW103</f>
        <v>7.4655698134000001</v>
      </c>
      <c r="Q63" s="700">
        <f>'PPP Exchange Rates'!AX103</f>
        <v>7.5667704105000002</v>
      </c>
      <c r="R63" s="700">
        <f>'PPP Exchange Rates'!AY103</f>
        <v>7.5519654296000001</v>
      </c>
      <c r="S63" s="700">
        <f>'PPP Exchange Rates'!AZ103</f>
        <v>7.8398832359000004</v>
      </c>
      <c r="T63" s="700">
        <f>'PPP Exchange Rates'!BA103</f>
        <v>8.1196323651999993</v>
      </c>
      <c r="U63" s="700">
        <f>'PPP Exchange Rates'!BB103</f>
        <v>8.2377319706000005</v>
      </c>
      <c r="V63" s="701"/>
    </row>
    <row r="64" spans="1:22" s="630" customFormat="1">
      <c r="B64" s="671"/>
      <c r="C64" s="727" t="s">
        <v>367</v>
      </c>
      <c r="D64" s="698" t="s">
        <v>446</v>
      </c>
      <c r="E64" s="698">
        <f>'Standard Exchange Rates'!AL88</f>
        <v>32.4270766666667</v>
      </c>
      <c r="F64" s="698">
        <f>'Standard Exchange Rates'!AM88</f>
        <v>35.433173333333301</v>
      </c>
      <c r="G64" s="698">
        <f>'Standard Exchange Rates'!AN88</f>
        <v>36.313285833333303</v>
      </c>
      <c r="H64" s="698">
        <f>'Standard Exchange Rates'!AO88</f>
        <v>41.259365000000003</v>
      </c>
      <c r="I64" s="698">
        <f>'Standard Exchange Rates'!AP88</f>
        <v>43.055428333333303</v>
      </c>
      <c r="J64" s="698">
        <f>'Standard Exchange Rates'!AQ88</f>
        <v>44.941605000000003</v>
      </c>
      <c r="K64" s="698">
        <f>'Standard Exchange Rates'!AR88</f>
        <v>47.186414166666701</v>
      </c>
      <c r="L64" s="698">
        <f>'Standard Exchange Rates'!AS88</f>
        <v>48.610319166666699</v>
      </c>
      <c r="M64" s="698">
        <f>'Standard Exchange Rates'!AT88</f>
        <v>46.583284166666701</v>
      </c>
      <c r="N64" s="698">
        <f>'Standard Exchange Rates'!AU88</f>
        <v>45.316466666666699</v>
      </c>
      <c r="O64" s="698">
        <f>'Standard Exchange Rates'!AV88</f>
        <v>44.099975000000001</v>
      </c>
      <c r="P64" s="698">
        <f>'Standard Exchange Rates'!AW88</f>
        <v>45.3070083333333</v>
      </c>
      <c r="Q64" s="698">
        <f>'Standard Exchange Rates'!AX88</f>
        <v>41.3485333333333</v>
      </c>
      <c r="R64" s="698">
        <f>'Standard Exchange Rates'!AY88</f>
        <v>43.505183333333299</v>
      </c>
      <c r="S64" s="698">
        <f>'Standard Exchange Rates'!AZ88</f>
        <v>48.405266666666698</v>
      </c>
      <c r="T64" s="698">
        <f>'Standard Exchange Rates'!BA88</f>
        <v>45.725812121212101</v>
      </c>
      <c r="U64" s="698">
        <f>'Standard Exchange Rates'!BB88</f>
        <v>46.670466666666698</v>
      </c>
      <c r="V64" s="699"/>
    </row>
    <row r="65" spans="2:22" s="630" customFormat="1" ht="14" thickBot="1">
      <c r="B65" s="671"/>
      <c r="C65" s="726"/>
      <c r="D65" s="702" t="s">
        <v>447</v>
      </c>
      <c r="E65" s="702">
        <f>'PPP Exchange Rates'!AL120</f>
        <v>11.133017231</v>
      </c>
      <c r="F65" s="702">
        <f>'PPP Exchange Rates'!AM120</f>
        <v>11.767966682000001</v>
      </c>
      <c r="G65" s="702">
        <f>'PPP Exchange Rates'!AN120</f>
        <v>12.293109450999999</v>
      </c>
      <c r="H65" s="702">
        <f>'PPP Exchange Rates'!AO120</f>
        <v>13.09385932</v>
      </c>
      <c r="I65" s="702">
        <f>'PPP Exchange Rates'!AP120</f>
        <v>13.275410075</v>
      </c>
      <c r="J65" s="702">
        <f>'PPP Exchange Rates'!AQ120</f>
        <v>13.469186396</v>
      </c>
      <c r="K65" s="702">
        <f>'PPP Exchange Rates'!AR120</f>
        <v>13.589893204999999</v>
      </c>
      <c r="L65" s="702">
        <f>'PPP Exchange Rates'!AS120</f>
        <v>13.869102432</v>
      </c>
      <c r="M65" s="702">
        <f>'PPP Exchange Rates'!AT120</f>
        <v>14.111055724</v>
      </c>
      <c r="N65" s="702">
        <f>'PPP Exchange Rates'!AU120</f>
        <v>14.539404507</v>
      </c>
      <c r="O65" s="702">
        <f>'PPP Exchange Rates'!AV120</f>
        <v>14.668541679</v>
      </c>
      <c r="P65" s="702">
        <f>'PPP Exchange Rates'!AW120</f>
        <v>15.12278296</v>
      </c>
      <c r="Q65" s="702">
        <f>'PPP Exchange Rates'!AX120</f>
        <v>15.542687332</v>
      </c>
      <c r="R65" s="702">
        <f>'PPP Exchange Rates'!AY120</f>
        <v>16.524006053000001</v>
      </c>
      <c r="S65" s="702">
        <f>'PPP Exchange Rates'!AZ120</f>
        <v>17.282081685000001</v>
      </c>
      <c r="T65" s="702">
        <f>'PPP Exchange Rates'!BA120</f>
        <v>18.616210506000002</v>
      </c>
      <c r="U65" s="702">
        <f>'PPP Exchange Rates'!BB120</f>
        <v>19.666135303000001</v>
      </c>
      <c r="V65" s="703"/>
    </row>
    <row r="66" spans="2:22" s="630" customFormat="1">
      <c r="B66" s="671"/>
      <c r="C66" s="722" t="s">
        <v>389</v>
      </c>
      <c r="D66" s="704" t="s">
        <v>446</v>
      </c>
      <c r="E66" s="704">
        <f>'Standard Exchange Rates'!AL89</f>
        <v>2248.6079749999999</v>
      </c>
      <c r="F66" s="704">
        <f>'Standard Exchange Rates'!AM89</f>
        <v>2342.2962916666702</v>
      </c>
      <c r="G66" s="704">
        <f>'Standard Exchange Rates'!AN89</f>
        <v>2909.38</v>
      </c>
      <c r="H66" s="704">
        <f>'Standard Exchange Rates'!AO89</f>
        <v>10013.622499999999</v>
      </c>
      <c r="I66" s="704">
        <f>'Standard Exchange Rates'!AP89</f>
        <v>7855.15</v>
      </c>
      <c r="J66" s="704">
        <f>'Standard Exchange Rates'!AQ89</f>
        <v>8421.7749999999996</v>
      </c>
      <c r="K66" s="704">
        <f>'Standard Exchange Rates'!AR89</f>
        <v>10260.85</v>
      </c>
      <c r="L66" s="704">
        <f>'Standard Exchange Rates'!AS89</f>
        <v>9311.1916666666693</v>
      </c>
      <c r="M66" s="704">
        <f>'Standard Exchange Rates'!AT89</f>
        <v>8577.1333333333296</v>
      </c>
      <c r="N66" s="704">
        <f>'Standard Exchange Rates'!AU89</f>
        <v>8938.85</v>
      </c>
      <c r="O66" s="704">
        <f>'Standard Exchange Rates'!AV89</f>
        <v>9704.7416666666704</v>
      </c>
      <c r="P66" s="704">
        <f>'Standard Exchange Rates'!AW89</f>
        <v>9159.3166666666693</v>
      </c>
      <c r="Q66" s="704">
        <f>'Standard Exchange Rates'!AX89</f>
        <v>9141</v>
      </c>
      <c r="R66" s="704">
        <f>'Standard Exchange Rates'!AY89</f>
        <v>9698.9624999999996</v>
      </c>
      <c r="S66" s="704">
        <f>'Standard Exchange Rates'!AZ89</f>
        <v>10389.9375</v>
      </c>
      <c r="T66" s="704">
        <f>'Standard Exchange Rates'!BA89</f>
        <v>9090.4333333333307</v>
      </c>
      <c r="U66" s="704">
        <f>'Standard Exchange Rates'!BB89</f>
        <v>8770.4333333333307</v>
      </c>
      <c r="V66" s="705"/>
    </row>
    <row r="67" spans="2:22" s="630" customFormat="1" ht="14" thickBot="1">
      <c r="B67" s="671"/>
      <c r="C67" s="723"/>
      <c r="D67" s="700" t="s">
        <v>447</v>
      </c>
      <c r="E67" s="700">
        <f>'PPP Exchange Rates'!AL121</f>
        <v>1033.3709326999999</v>
      </c>
      <c r="F67" s="700">
        <f>'PPP Exchange Rates'!AM121</f>
        <v>1105.2897012000001</v>
      </c>
      <c r="G67" s="700">
        <f>'PPP Exchange Rates'!AN121</f>
        <v>1220.7066867000001</v>
      </c>
      <c r="H67" s="700">
        <f>'PPP Exchange Rates'!AO121</f>
        <v>2109.9072984999998</v>
      </c>
      <c r="I67" s="700">
        <f>'PPP Exchange Rates'!AP121</f>
        <v>2373.8871610000001</v>
      </c>
      <c r="J67" s="700">
        <f>'PPP Exchange Rates'!AQ121</f>
        <v>2798.7298844000002</v>
      </c>
      <c r="K67" s="700">
        <f>'PPP Exchange Rates'!AR121</f>
        <v>3127.9155331000002</v>
      </c>
      <c r="L67" s="700">
        <f>'PPP Exchange Rates'!AS121</f>
        <v>3259.4100241000001</v>
      </c>
      <c r="M67" s="700">
        <f>'PPP Exchange Rates'!AT121</f>
        <v>3367.3357971</v>
      </c>
      <c r="N67" s="700">
        <f>'PPP Exchange Rates'!AU121</f>
        <v>3555.3123525000001</v>
      </c>
      <c r="O67" s="700">
        <f>'PPP Exchange Rates'!AV121</f>
        <v>3934.2635544</v>
      </c>
      <c r="P67" s="700">
        <f>'PPP Exchange Rates'!AW121</f>
        <v>4348.2268672999999</v>
      </c>
      <c r="Q67" s="700">
        <f>'PPP Exchange Rates'!AX121</f>
        <v>4701.4744177000002</v>
      </c>
      <c r="R67" s="700">
        <f>'PPP Exchange Rates'!AY121</f>
        <v>5434.6024665000004</v>
      </c>
      <c r="S67" s="700">
        <f>'PPP Exchange Rates'!AZ121</f>
        <v>5807.8470149000004</v>
      </c>
      <c r="T67" s="700">
        <f>'PPP Exchange Rates'!BA121</f>
        <v>6234.7402739999998</v>
      </c>
      <c r="U67" s="700">
        <f>'PPP Exchange Rates'!BB121</f>
        <v>6610.8489006999998</v>
      </c>
      <c r="V67" s="701"/>
    </row>
    <row r="68" spans="2:22" s="630" customFormat="1">
      <c r="B68" s="671"/>
      <c r="C68" s="727" t="s">
        <v>424</v>
      </c>
      <c r="D68" s="698" t="s">
        <v>446</v>
      </c>
      <c r="E68" s="698">
        <f>'Standard Exchange Rates'!AL100</f>
        <v>51.429833333333299</v>
      </c>
      <c r="F68" s="698">
        <f>'Standard Exchange Rates'!AM100</f>
        <v>57.1148666666667</v>
      </c>
      <c r="G68" s="698">
        <f>'Standard Exchange Rates'!AN100</f>
        <v>58.731841666666703</v>
      </c>
      <c r="H68" s="698">
        <f>'Standard Exchange Rates'!AO100</f>
        <v>60.366700000000002</v>
      </c>
      <c r="I68" s="698">
        <f>'Standard Exchange Rates'!AP100</f>
        <v>70.326216666666696</v>
      </c>
      <c r="J68" s="698">
        <f>'Standard Exchange Rates'!AQ100</f>
        <v>76.175541666666703</v>
      </c>
      <c r="K68" s="698">
        <f>'Standard Exchange Rates'!AR100</f>
        <v>78.563194999999993</v>
      </c>
      <c r="L68" s="698">
        <f>'Standard Exchange Rates'!AS100</f>
        <v>78.749141666666702</v>
      </c>
      <c r="M68" s="698">
        <f>'Standard Exchange Rates'!AT100</f>
        <v>75.935569444444397</v>
      </c>
      <c r="N68" s="698">
        <f>'Standard Exchange Rates'!AU100</f>
        <v>79.173876064213601</v>
      </c>
      <c r="O68" s="698">
        <f>'Standard Exchange Rates'!AV100</f>
        <v>75.554109451431103</v>
      </c>
      <c r="P68" s="698">
        <f>'Standard Exchange Rates'!AW100</f>
        <v>72.100835017862096</v>
      </c>
      <c r="Q68" s="698">
        <f>'Standard Exchange Rates'!AX100</f>
        <v>67.317638124285693</v>
      </c>
      <c r="R68" s="698">
        <f>'Standard Exchange Rates'!AY100</f>
        <v>69.175319816225993</v>
      </c>
      <c r="S68" s="698">
        <f>'Standard Exchange Rates'!AZ100</f>
        <v>77.352012297578995</v>
      </c>
      <c r="T68" s="698">
        <f>'Standard Exchange Rates'!BA100</f>
        <v>79.233151704545506</v>
      </c>
      <c r="U68" s="698">
        <f>'Standard Exchange Rates'!BB100</f>
        <v>88.810769971045602</v>
      </c>
      <c r="V68" s="699"/>
    </row>
    <row r="69" spans="2:22" s="630" customFormat="1" ht="14" thickBot="1">
      <c r="B69" s="671"/>
      <c r="C69" s="726"/>
      <c r="D69" s="702" t="s">
        <v>447</v>
      </c>
      <c r="E69" s="702">
        <f>'PPP Exchange Rates'!AL132</f>
        <v>15.860700094</v>
      </c>
      <c r="F69" s="702">
        <f>'PPP Exchange Rates'!AM132</f>
        <v>22.128576769999999</v>
      </c>
      <c r="G69" s="702">
        <f>'PPP Exchange Rates'!AN132</f>
        <v>24.192649156000002</v>
      </c>
      <c r="H69" s="702">
        <f>'PPP Exchange Rates'!AO132</f>
        <v>25.511146312000001</v>
      </c>
      <c r="I69" s="702">
        <f>'PPP Exchange Rates'!AP132</f>
        <v>26.196943936</v>
      </c>
      <c r="J69" s="702">
        <f>'PPP Exchange Rates'!AQ132</f>
        <v>27.201120319000001</v>
      </c>
      <c r="K69" s="702">
        <f>'PPP Exchange Rates'!AR132</f>
        <v>27.016536168999998</v>
      </c>
      <c r="L69" s="702">
        <f>'PPP Exchange Rates'!AS132</f>
        <v>26.832920581</v>
      </c>
      <c r="M69" s="702">
        <f>'PPP Exchange Rates'!AT132</f>
        <v>27.907967299999999</v>
      </c>
      <c r="N69" s="702">
        <f>'PPP Exchange Rates'!AU132</f>
        <v>29.079375900999999</v>
      </c>
      <c r="O69" s="702">
        <f>'PPP Exchange Rates'!AV132</f>
        <v>29.524178359</v>
      </c>
      <c r="P69" s="702">
        <f>'PPP Exchange Rates'!AW132</f>
        <v>30.828623827000001</v>
      </c>
      <c r="Q69" s="702">
        <f>'PPP Exchange Rates'!AX132</f>
        <v>31.642249151000001</v>
      </c>
      <c r="R69" s="702">
        <f>'PPP Exchange Rates'!AY132</f>
        <v>35.047919790999998</v>
      </c>
      <c r="S69" s="702">
        <f>'PPP Exchange Rates'!AZ132</f>
        <v>37.793586058999999</v>
      </c>
      <c r="T69" s="702">
        <f>'PPP Exchange Rates'!BA132</f>
        <v>38.268668079999998</v>
      </c>
      <c r="U69" s="702">
        <f>'PPP Exchange Rates'!BB132</f>
        <v>41.976491301999999</v>
      </c>
      <c r="V69" s="703"/>
    </row>
    <row r="70" spans="2:22" s="630" customFormat="1">
      <c r="B70" s="671"/>
      <c r="C70" s="722" t="s">
        <v>428</v>
      </c>
      <c r="D70" s="704" t="s">
        <v>446</v>
      </c>
      <c r="E70" s="704">
        <f>'Standard Exchange Rates'!AL118</f>
        <v>853.12633333333304</v>
      </c>
      <c r="F70" s="704">
        <f>'Standard Exchange Rates'!AM118</f>
        <v>812.25033333333295</v>
      </c>
      <c r="G70" s="704">
        <f>'Standard Exchange Rates'!AN118</f>
        <v>1018.17716666667</v>
      </c>
      <c r="H70" s="704">
        <f>'Standard Exchange Rates'!AO118</f>
        <v>1088.27966666667</v>
      </c>
      <c r="I70" s="704">
        <f>'Standard Exchange Rates'!AP118</f>
        <v>1256.7550000000001</v>
      </c>
      <c r="J70" s="704">
        <f>'Standard Exchange Rates'!AQ118</f>
        <v>1353.49616666667</v>
      </c>
      <c r="K70" s="704">
        <f>'Standard Exchange Rates'!AR118</f>
        <v>1317.69883333333</v>
      </c>
      <c r="L70" s="704">
        <f>'Standard Exchange Rates'!AS118</f>
        <v>1366.39116666667</v>
      </c>
      <c r="M70" s="704">
        <f>'Standard Exchange Rates'!AT118</f>
        <v>1238.32766666667</v>
      </c>
      <c r="N70" s="704">
        <f>'Standard Exchange Rates'!AU118</f>
        <v>1868.8578333333301</v>
      </c>
      <c r="O70" s="704">
        <f>'Standard Exchange Rates'!AV118</f>
        <v>2003.02583333333</v>
      </c>
      <c r="P70" s="704">
        <f>'Standard Exchange Rates'!AW118</f>
        <v>2142.3016666666699</v>
      </c>
      <c r="Q70" s="704">
        <f>'Standard Exchange Rates'!AX118</f>
        <v>1873.87666666667</v>
      </c>
      <c r="R70" s="704">
        <f>'Standard Exchange Rates'!AY118</f>
        <v>1708.37083333333</v>
      </c>
      <c r="S70" s="704">
        <f>'Standard Exchange Rates'!AZ118</f>
        <v>1956.20583333333</v>
      </c>
      <c r="T70" s="704">
        <f>'Standard Exchange Rates'!BA118</f>
        <v>2089.9499999999998</v>
      </c>
      <c r="U70" s="704">
        <f>'Standard Exchange Rates'!BB118</f>
        <v>2025.1175000000001</v>
      </c>
      <c r="V70" s="705"/>
    </row>
    <row r="71" spans="2:22" s="630" customFormat="1" ht="14" thickBot="1">
      <c r="B71" s="671"/>
      <c r="C71" s="723"/>
      <c r="D71" s="700" t="s">
        <v>447</v>
      </c>
      <c r="E71" s="700">
        <f>'PPP Exchange Rates'!AL150</f>
        <v>288.06261647000002</v>
      </c>
      <c r="F71" s="700">
        <f>'PPP Exchange Rates'!AM150</f>
        <v>333.54404929999998</v>
      </c>
      <c r="G71" s="700">
        <f>'PPP Exchange Rates'!AN150</f>
        <v>351.10268868000003</v>
      </c>
      <c r="H71" s="700">
        <f>'PPP Exchange Rates'!AO150</f>
        <v>375.44961494</v>
      </c>
      <c r="I71" s="700">
        <f>'PPP Exchange Rates'!AP150</f>
        <v>405.97054222000003</v>
      </c>
      <c r="J71" s="700">
        <f>'PPP Exchange Rates'!AQ150</f>
        <v>426.11510727000001</v>
      </c>
      <c r="K71" s="700">
        <f>'PPP Exchange Rates'!AR150</f>
        <v>446.94849579999999</v>
      </c>
      <c r="L71" s="700">
        <f>'PPP Exchange Rates'!AS150</f>
        <v>506.99082642000002</v>
      </c>
      <c r="M71" s="700">
        <f>'PPP Exchange Rates'!AT150</f>
        <v>510.25862081999998</v>
      </c>
      <c r="N71" s="700">
        <f>'PPP Exchange Rates'!AU150</f>
        <v>567.29588935000004</v>
      </c>
      <c r="O71" s="700">
        <f>'PPP Exchange Rates'!AV150</f>
        <v>649.56813168999997</v>
      </c>
      <c r="P71" s="700">
        <f>'PPP Exchange Rates'!AW150</f>
        <v>701.45819273999996</v>
      </c>
      <c r="Q71" s="700">
        <f>'PPP Exchange Rates'!AX150</f>
        <v>747.24998124000001</v>
      </c>
      <c r="R71" s="700">
        <f>'PPP Exchange Rates'!AY150</f>
        <v>796.02477711999995</v>
      </c>
      <c r="S71" s="700">
        <f>'PPP Exchange Rates'!AZ150</f>
        <v>851.81309409999994</v>
      </c>
      <c r="T71" s="700">
        <f>'PPP Exchange Rates'!BA150</f>
        <v>926.32663051999998</v>
      </c>
      <c r="U71" s="700">
        <f>'PPP Exchange Rates'!BB150</f>
        <v>975.16149927000004</v>
      </c>
      <c r="V71" s="701"/>
    </row>
    <row r="72" spans="2:22" s="630" customFormat="1">
      <c r="B72" s="671"/>
      <c r="C72" s="727" t="s">
        <v>374</v>
      </c>
      <c r="D72" s="698" t="s">
        <v>446</v>
      </c>
      <c r="E72" s="698">
        <f>'Standard Exchange Rates'!AL119</f>
        <v>15.2837416666667</v>
      </c>
      <c r="F72" s="698">
        <f>'Standard Exchange Rates'!AM119</f>
        <v>15.3084666666667</v>
      </c>
      <c r="G72" s="698">
        <f>'Standard Exchange Rates'!AN119</f>
        <v>16.444175000000001</v>
      </c>
      <c r="H72" s="698">
        <f>'Standard Exchange Rates'!AO119</f>
        <v>31.072683333333298</v>
      </c>
      <c r="I72" s="698">
        <f>'Standard Exchange Rates'!AP119</f>
        <v>44.088141666666701</v>
      </c>
      <c r="J72" s="698">
        <f>'Standard Exchange Rates'!AQ119</f>
        <v>59.543808333333303</v>
      </c>
      <c r="K72" s="698">
        <f>'Standard Exchange Rates'!AR119</f>
        <v>72.197333333333304</v>
      </c>
      <c r="L72" s="698">
        <f>'Standard Exchange Rates'!AS119</f>
        <v>76.686608333333297</v>
      </c>
      <c r="M72" s="698">
        <f>'Standard Exchange Rates'!AT119</f>
        <v>97.432474999999997</v>
      </c>
      <c r="N72" s="698">
        <f>'Standard Exchange Rates'!AU119</f>
        <v>108.89750833333299</v>
      </c>
      <c r="O72" s="698">
        <f>'Standard Exchange Rates'!AV119</f>
        <v>118.41974166666699</v>
      </c>
      <c r="P72" s="698">
        <f>'Standard Exchange Rates'!AW119</f>
        <v>136.01354166666701</v>
      </c>
      <c r="Q72" s="698">
        <f>'Standard Exchange Rates'!AX119</f>
        <v>139.95728662071801</v>
      </c>
      <c r="R72" s="698">
        <f>'Standard Exchange Rates'!AY119</f>
        <v>140.52269213564199</v>
      </c>
      <c r="S72" s="698">
        <f>'Standard Exchange Rates'!AZ119</f>
        <v>141.16694375</v>
      </c>
      <c r="T72" s="698">
        <f>'Standard Exchange Rates'!BA119</f>
        <v>150.486655869408</v>
      </c>
      <c r="U72" s="698">
        <f>'Standard Exchange Rates'!BB119</f>
        <v>156.51545111111099</v>
      </c>
      <c r="V72" s="699"/>
    </row>
    <row r="73" spans="2:22" s="630" customFormat="1" ht="14" thickBot="1">
      <c r="B73" s="671"/>
      <c r="C73" s="726"/>
      <c r="D73" s="702" t="s">
        <v>447</v>
      </c>
      <c r="E73" s="702">
        <f>'PPP Exchange Rates'!AL151</f>
        <v>4.2279071998999997</v>
      </c>
      <c r="F73" s="702">
        <f>'PPP Exchange Rates'!AM151</f>
        <v>6.3289622660999996</v>
      </c>
      <c r="G73" s="702">
        <f>'PPP Exchange Rates'!AN151</f>
        <v>7.5029519075</v>
      </c>
      <c r="H73" s="702">
        <f>'PPP Exchange Rates'!AO151</f>
        <v>8.8454009087000003</v>
      </c>
      <c r="I73" s="702">
        <f>'PPP Exchange Rates'!AP151</f>
        <v>12.177649188</v>
      </c>
      <c r="J73" s="702">
        <f>'PPP Exchange Rates'!AQ151</f>
        <v>15.559305709</v>
      </c>
      <c r="K73" s="702">
        <f>'PPP Exchange Rates'!AR151</f>
        <v>19.112681119000001</v>
      </c>
      <c r="L73" s="702">
        <f>'PPP Exchange Rates'!AS151</f>
        <v>30.498749281999999</v>
      </c>
      <c r="M73" s="702">
        <f>'PPP Exchange Rates'!AT151</f>
        <v>32.725601810999997</v>
      </c>
      <c r="N73" s="702">
        <f>'PPP Exchange Rates'!AU151</f>
        <v>36.735443842999999</v>
      </c>
      <c r="O73" s="702">
        <f>'PPP Exchange Rates'!AV151</f>
        <v>39.456598761000002</v>
      </c>
      <c r="P73" s="702">
        <f>'PPP Exchange Rates'!AW151</f>
        <v>48.664370423999998</v>
      </c>
      <c r="Q73" s="702">
        <f>'PPP Exchange Rates'!AX151</f>
        <v>52.018561974000001</v>
      </c>
      <c r="R73" s="702">
        <f>'PPP Exchange Rates'!AY151</f>
        <v>55.297883159000001</v>
      </c>
      <c r="S73" s="702">
        <f>'PPP Exchange Rates'!AZ151</f>
        <v>59.149811829000001</v>
      </c>
      <c r="T73" s="702">
        <f>'PPP Exchange Rates'!BA151</f>
        <v>63.071806612000003</v>
      </c>
      <c r="U73" s="702">
        <f>'PPP Exchange Rates'!BB151</f>
        <v>64.028368630000003</v>
      </c>
      <c r="V73" s="703"/>
    </row>
    <row r="74" spans="2:22" s="630" customFormat="1">
      <c r="B74" s="671"/>
      <c r="C74" s="727" t="s">
        <v>258</v>
      </c>
      <c r="D74" s="698" t="s">
        <v>446</v>
      </c>
      <c r="E74" s="698">
        <f>'Standard Exchange Rates'!AL127</f>
        <v>6.4194250000000004</v>
      </c>
      <c r="F74" s="698">
        <f>'Standard Exchange Rates'!AM127</f>
        <v>7.5994484166666698</v>
      </c>
      <c r="G74" s="698">
        <f>'Standard Exchange Rates'!AN127</f>
        <v>7.9184599999999996</v>
      </c>
      <c r="H74" s="698">
        <f>'Standard Exchange Rates'!AO127</f>
        <v>9.1360417500000004</v>
      </c>
      <c r="I74" s="698">
        <f>'Standard Exchange Rates'!AP127</f>
        <v>9.5603975000000005</v>
      </c>
      <c r="J74" s="698">
        <f>'Standard Exchange Rates'!AQ127</f>
        <v>9.4555583333333306</v>
      </c>
      <c r="K74" s="698">
        <f>'Standard Exchange Rates'!AR127</f>
        <v>9.3423416666666697</v>
      </c>
      <c r="L74" s="698">
        <f>'Standard Exchange Rates'!AS127</f>
        <v>9.6559583333333308</v>
      </c>
      <c r="M74" s="698">
        <f>'Standard Exchange Rates'!AT127</f>
        <v>10.7890191666667</v>
      </c>
      <c r="N74" s="698">
        <f>'Standard Exchange Rates'!AU127</f>
        <v>11.285966666666701</v>
      </c>
      <c r="O74" s="698">
        <f>'Standard Exchange Rates'!AV127</f>
        <v>10.8978916666667</v>
      </c>
      <c r="P74" s="698">
        <f>'Standard Exchange Rates'!AW127</f>
        <v>10.8992416666667</v>
      </c>
      <c r="Q74" s="698">
        <f>'Standard Exchange Rates'!AX127</f>
        <v>10.9281916666667</v>
      </c>
      <c r="R74" s="698">
        <f>'Standard Exchange Rates'!AY127</f>
        <v>11.129716666666701</v>
      </c>
      <c r="S74" s="698">
        <f>'Standard Exchange Rates'!AZ127</f>
        <v>13.513475</v>
      </c>
      <c r="T74" s="698">
        <f>'Standard Exchange Rates'!BA127</f>
        <v>12.636008333333301</v>
      </c>
      <c r="U74" s="698">
        <f>'Standard Exchange Rates'!BB127</f>
        <v>12.423325</v>
      </c>
      <c r="V74" s="699"/>
    </row>
    <row r="75" spans="2:22" s="630" customFormat="1" ht="14" thickBot="1">
      <c r="B75" s="671"/>
      <c r="C75" s="726"/>
      <c r="D75" s="702" t="s">
        <v>447</v>
      </c>
      <c r="E75" s="702">
        <f>'PPP Exchange Rates'!AL159</f>
        <v>2.93304235</v>
      </c>
      <c r="F75" s="702">
        <f>'PPP Exchange Rates'!AM159</f>
        <v>3.7628795340000001</v>
      </c>
      <c r="G75" s="702">
        <f>'PPP Exchange Rates'!AN159</f>
        <v>4.3522325579999999</v>
      </c>
      <c r="H75" s="702">
        <f>'PPP Exchange Rates'!AO159</f>
        <v>4.9650007040000004</v>
      </c>
      <c r="I75" s="702">
        <f>'PPP Exchange Rates'!AP159</f>
        <v>5.6336700000000004</v>
      </c>
      <c r="J75" s="702">
        <f>'PPP Exchange Rates'!AQ159</f>
        <v>6.0992506889999998</v>
      </c>
      <c r="K75" s="702">
        <f>'PPP Exchange Rates'!AR159</f>
        <v>6.3114406949999999</v>
      </c>
      <c r="L75" s="702">
        <f>'PPP Exchange Rates'!AS159</f>
        <v>6.5536969310000002</v>
      </c>
      <c r="M75" s="702">
        <f>'PPP Exchange Rates'!AT159</f>
        <v>6.8151467219999997</v>
      </c>
      <c r="N75" s="702">
        <f>'PPP Exchange Rates'!AU159</f>
        <v>7.2172101529999999</v>
      </c>
      <c r="O75" s="702">
        <f>'PPP Exchange Rates'!AV159</f>
        <v>7.1268617059999997</v>
      </c>
      <c r="P75" s="702">
        <f>'PPP Exchange Rates'!AW159</f>
        <v>7.1814712849999998</v>
      </c>
      <c r="Q75" s="702">
        <f>'PPP Exchange Rates'!AX159</f>
        <v>7.3699821649999997</v>
      </c>
      <c r="R75" s="702">
        <f>'PPP Exchange Rates'!AY159</f>
        <v>7.4695318930000001</v>
      </c>
      <c r="S75" s="702">
        <f>'PPP Exchange Rates'!AZ159</f>
        <v>7.7229584429999996</v>
      </c>
      <c r="T75" s="702">
        <f>'PPP Exchange Rates'!BA159</f>
        <v>7.9265636300000004</v>
      </c>
      <c r="U75" s="702">
        <f>'PPP Exchange Rates'!BB159</f>
        <v>8.1841110169999993</v>
      </c>
      <c r="V75" s="703"/>
    </row>
    <row r="76" spans="2:22" s="630" customFormat="1">
      <c r="B76" s="671"/>
      <c r="C76" s="722" t="s">
        <v>259</v>
      </c>
      <c r="D76" s="704" t="s">
        <v>446</v>
      </c>
      <c r="E76" s="704">
        <f>'Standard Exchange Rates'!AL141</f>
        <v>7.5455916666666702</v>
      </c>
      <c r="F76" s="704">
        <f>'Standard Exchange Rates'!AM141</f>
        <v>8.4354999999999993</v>
      </c>
      <c r="G76" s="704">
        <f>'Standard Exchange Rates'!AN141</f>
        <v>9.4480833333333294</v>
      </c>
      <c r="H76" s="704">
        <f>'Standard Exchange Rates'!AO141</f>
        <v>10.5819166666667</v>
      </c>
      <c r="I76" s="704">
        <f>'Standard Exchange Rates'!AP141</f>
        <v>11.80925</v>
      </c>
      <c r="J76" s="704">
        <f>'Standard Exchange Rates'!AQ141</f>
        <v>12.6843916666667</v>
      </c>
      <c r="K76" s="704">
        <f>'Standard Exchange Rates'!AR141</f>
        <v>13.3719416666667</v>
      </c>
      <c r="L76" s="704">
        <f>'Standard Exchange Rates'!AS141</f>
        <v>14.251325250000001</v>
      </c>
      <c r="M76" s="704">
        <f>'Standard Exchange Rates'!AT141</f>
        <v>15.1046433333333</v>
      </c>
      <c r="N76" s="704">
        <f>'Standard Exchange Rates'!AU141</f>
        <v>15.937247316462701</v>
      </c>
      <c r="O76" s="704">
        <f>'Standard Exchange Rates'!AV141</f>
        <v>16.733329534050199</v>
      </c>
      <c r="P76" s="704">
        <f>'Standard Exchange Rates'!AW141</f>
        <v>17.569998431899599</v>
      </c>
      <c r="Q76" s="704">
        <f>'Standard Exchange Rates'!AX141</f>
        <v>18.448506159754199</v>
      </c>
      <c r="R76" s="704">
        <f>'Standard Exchange Rates'!AY141</f>
        <v>19.371896406501101</v>
      </c>
      <c r="S76" s="704">
        <f>'Standard Exchange Rates'!AZ141</f>
        <v>20.339481870199702</v>
      </c>
      <c r="T76" s="704">
        <f>'Standard Exchange Rates'!BA141</f>
        <v>21.356448683435801</v>
      </c>
      <c r="U76" s="704">
        <f>'Standard Exchange Rates'!BB141</f>
        <v>22.424270616359401</v>
      </c>
      <c r="V76" s="705"/>
    </row>
    <row r="77" spans="2:22" s="630" customFormat="1" ht="14" thickBot="1">
      <c r="B77" s="671"/>
      <c r="C77" s="726"/>
      <c r="D77" s="702" t="s">
        <v>447</v>
      </c>
      <c r="E77" s="702">
        <f>'PPP Exchange Rates'!AL173</f>
        <v>3.4790607129</v>
      </c>
      <c r="F77" s="702">
        <f>'PPP Exchange Rates'!AM173</f>
        <v>3.7469394803</v>
      </c>
      <c r="G77" s="702">
        <f>'PPP Exchange Rates'!AN173</f>
        <v>4.0355194937999999</v>
      </c>
      <c r="H77" s="702">
        <f>'PPP Exchange Rates'!AO173</f>
        <v>4.5378913888000003</v>
      </c>
      <c r="I77" s="702">
        <f>'PPP Exchange Rates'!AP173</f>
        <v>4.8849401955999996</v>
      </c>
      <c r="J77" s="702">
        <f>'PPP Exchange Rates'!AQ173</f>
        <v>5.1910746298000001</v>
      </c>
      <c r="K77" s="702">
        <f>'PPP Exchange Rates'!AR173</f>
        <v>5.4435757572999997</v>
      </c>
      <c r="L77" s="702">
        <f>'PPP Exchange Rates'!AS173</f>
        <v>5.5305933117999997</v>
      </c>
      <c r="M77" s="702">
        <f>'PPP Exchange Rates'!AT173</f>
        <v>5.7052539529999997</v>
      </c>
      <c r="N77" s="702">
        <f>'PPP Exchange Rates'!AU173</f>
        <v>6.0514969624999999</v>
      </c>
      <c r="O77" s="702">
        <f>'PPP Exchange Rates'!AV173</f>
        <v>6.435009</v>
      </c>
      <c r="P77" s="702">
        <f>'PPP Exchange Rates'!AW173</f>
        <v>6.7469308743000003</v>
      </c>
      <c r="Q77" s="702">
        <f>'PPP Exchange Rates'!AX173</f>
        <v>7.1928696512999997</v>
      </c>
      <c r="R77" s="702">
        <f>'PPP Exchange Rates'!AY173</f>
        <v>7.9285959744000003</v>
      </c>
      <c r="S77" s="702">
        <f>'PPP Exchange Rates'!AZ173</f>
        <v>8.1753927837999996</v>
      </c>
      <c r="T77" s="702">
        <f>'PPP Exchange Rates'!BA173</f>
        <v>8.6383533248000006</v>
      </c>
      <c r="U77" s="702">
        <f>'PPP Exchange Rates'!BB173</f>
        <v>9.3384026119999994</v>
      </c>
      <c r="V77" s="703"/>
    </row>
    <row r="78" spans="2:22" s="630" customFormat="1">
      <c r="B78" s="671"/>
      <c r="C78" s="724" t="s">
        <v>176</v>
      </c>
      <c r="D78" s="704" t="s">
        <v>446</v>
      </c>
      <c r="E78" s="704">
        <f>'Standard Exchange Rates'!AL147</f>
        <v>31.642683333333299</v>
      </c>
      <c r="F78" s="704">
        <f>'Standard Exchange Rates'!AM147</f>
        <v>36.078683333333302</v>
      </c>
      <c r="G78" s="704">
        <f>'Standard Exchange Rates'!AN147</f>
        <v>41.111525</v>
      </c>
      <c r="H78" s="704">
        <f>'Standard Exchange Rates'!AO147</f>
        <v>45.046666666666702</v>
      </c>
      <c r="I78" s="704">
        <f>'Standard Exchange Rates'!AP147</f>
        <v>49.5006915833333</v>
      </c>
      <c r="J78" s="704">
        <f>'Standard Exchange Rates'!AQ147</f>
        <v>53.648186500000001</v>
      </c>
      <c r="K78" s="704">
        <f>'Standard Exchange Rates'!AR147</f>
        <v>61.927161666666699</v>
      </c>
      <c r="L78" s="704">
        <f>'Standard Exchange Rates'!AS147</f>
        <v>59.723781666666703</v>
      </c>
      <c r="M78" s="704">
        <f>'Standard Exchange Rates'!AT147</f>
        <v>57.751996666666699</v>
      </c>
      <c r="N78" s="704">
        <f>'Standard Exchange Rates'!AU147</f>
        <v>58.257863333333297</v>
      </c>
      <c r="O78" s="704">
        <f>'Standard Exchange Rates'!AV147</f>
        <v>59.514474999999997</v>
      </c>
      <c r="P78" s="704">
        <f>'Standard Exchange Rates'!AW147</f>
        <v>60.271335000000001</v>
      </c>
      <c r="Q78" s="704">
        <f>'Standard Exchange Rates'!AX147</f>
        <v>60.738515833333302</v>
      </c>
      <c r="R78" s="704">
        <f>'Standard Exchange Rates'!AY147</f>
        <v>70.408033333333293</v>
      </c>
      <c r="S78" s="704">
        <f>'Standard Exchange Rates'!AZ147</f>
        <v>81.712891666666707</v>
      </c>
      <c r="T78" s="704">
        <f>'Standard Exchange Rates'!BA147</f>
        <v>85.193816325757595</v>
      </c>
      <c r="U78" s="704">
        <f>'Standard Exchange Rates'!BB147</f>
        <v>86.343383333333307</v>
      </c>
      <c r="V78" s="705"/>
    </row>
    <row r="79" spans="2:22" s="630" customFormat="1" ht="14" thickBot="1">
      <c r="B79" s="671"/>
      <c r="C79" s="725"/>
      <c r="D79" s="702" t="s">
        <v>447</v>
      </c>
      <c r="E79" s="702">
        <f>'PPP Exchange Rates'!AL179</f>
        <v>10.095007358</v>
      </c>
      <c r="F79" s="702">
        <f>'PPP Exchange Rates'!AM179</f>
        <v>10.749971191</v>
      </c>
      <c r="G79" s="702">
        <f>'PPP Exchange Rates'!AN179</f>
        <v>11.958169352000001</v>
      </c>
      <c r="H79" s="702">
        <f>'PPP Exchange Rates'!AO179</f>
        <v>12.680010741</v>
      </c>
      <c r="I79" s="702">
        <f>'PPP Exchange Rates'!AP179</f>
        <v>13.229367787999999</v>
      </c>
      <c r="J79" s="702">
        <f>'PPP Exchange Rates'!AQ179</f>
        <v>16.172383337999999</v>
      </c>
      <c r="K79" s="702">
        <f>'PPP Exchange Rates'!AR179</f>
        <v>17.061764823000001</v>
      </c>
      <c r="L79" s="702">
        <f>'PPP Exchange Rates'!AS179</f>
        <v>17.202660746999999</v>
      </c>
      <c r="M79" s="702">
        <f>'PPP Exchange Rates'!AT179</f>
        <v>17.595538184999999</v>
      </c>
      <c r="N79" s="702">
        <f>'PPP Exchange Rates'!AU179</f>
        <v>18.440613905999999</v>
      </c>
      <c r="O79" s="702">
        <f>'PPP Exchange Rates'!AV179</f>
        <v>19.102282520999999</v>
      </c>
      <c r="P79" s="702">
        <f>'PPP Exchange Rates'!AW179</f>
        <v>20.441011544999999</v>
      </c>
      <c r="Q79" s="702">
        <f>'PPP Exchange Rates'!AX179</f>
        <v>21.385393512</v>
      </c>
      <c r="R79" s="702">
        <f>'PPP Exchange Rates'!AY179</f>
        <v>24.321513811999999</v>
      </c>
      <c r="S79" s="702">
        <f>'PPP Exchange Rates'!AZ179</f>
        <v>28.78558589</v>
      </c>
      <c r="T79" s="702">
        <f>'PPP Exchange Rates'!BA179</f>
        <v>32.116425493000001</v>
      </c>
      <c r="U79" s="702">
        <f>'PPP Exchange Rates'!BB179</f>
        <v>37.170724227000001</v>
      </c>
      <c r="V79" s="703"/>
    </row>
    <row r="80" spans="2:22" s="630" customFormat="1">
      <c r="B80" s="671"/>
      <c r="C80" s="724" t="s">
        <v>404</v>
      </c>
      <c r="D80" s="704" t="s">
        <v>446</v>
      </c>
      <c r="E80" s="704">
        <f>'Standard Exchange Rates'!AL153</f>
        <v>25.714466666666699</v>
      </c>
      <c r="F80" s="704">
        <f>'Standard Exchange Rates'!AM153</f>
        <v>26.216100000000001</v>
      </c>
      <c r="G80" s="704">
        <f>'Standard Exchange Rates'!AN153</f>
        <v>29.470658333333301</v>
      </c>
      <c r="H80" s="704">
        <f>'Standard Exchange Rates'!AO153</f>
        <v>40.893050000000002</v>
      </c>
      <c r="I80" s="704">
        <f>'Standard Exchange Rates'!AP153</f>
        <v>39.088983333333303</v>
      </c>
      <c r="J80" s="704">
        <f>'Standard Exchange Rates'!AQ153</f>
        <v>44.192250000000001</v>
      </c>
      <c r="K80" s="704">
        <f>'Standard Exchange Rates'!AR153</f>
        <v>50.992649999999998</v>
      </c>
      <c r="L80" s="704">
        <f>'Standard Exchange Rates'!AS153</f>
        <v>51.603566666666701</v>
      </c>
      <c r="M80" s="704">
        <f>'Standard Exchange Rates'!AT153</f>
        <v>54.203333333333298</v>
      </c>
      <c r="N80" s="704">
        <f>'Standard Exchange Rates'!AU153</f>
        <v>56.039916666666699</v>
      </c>
      <c r="O80" s="704">
        <f>'Standard Exchange Rates'!AV153</f>
        <v>55.085491666666698</v>
      </c>
      <c r="P80" s="704">
        <f>'Standard Exchange Rates'!AW153</f>
        <v>51.314272500000001</v>
      </c>
      <c r="Q80" s="704">
        <f>'Standard Exchange Rates'!AX153</f>
        <v>46.148391177755002</v>
      </c>
      <c r="R80" s="704">
        <f>'Standard Exchange Rates'!AY153</f>
        <v>44.323287609410002</v>
      </c>
      <c r="S80" s="704">
        <f>'Standard Exchange Rates'!AZ153</f>
        <v>47.679688453509101</v>
      </c>
      <c r="T80" s="704">
        <f>'Standard Exchange Rates'!BA153</f>
        <v>45.109664180089602</v>
      </c>
      <c r="U80" s="704">
        <f>'Standard Exchange Rates'!BB153</f>
        <v>43.3131369237488</v>
      </c>
      <c r="V80" s="705"/>
    </row>
    <row r="81" spans="1:22" s="630" customFormat="1" ht="14" thickBot="1">
      <c r="B81" s="671"/>
      <c r="C81" s="725"/>
      <c r="D81" s="702" t="s">
        <v>447</v>
      </c>
      <c r="E81" s="702">
        <f>'PPP Exchange Rates'!AL185</f>
        <v>13.383570503</v>
      </c>
      <c r="F81" s="702">
        <f>'PPP Exchange Rates'!AM185</f>
        <v>14.158187954000001</v>
      </c>
      <c r="G81" s="702">
        <f>'PPP Exchange Rates'!AN185</f>
        <v>14.755006722999999</v>
      </c>
      <c r="H81" s="702">
        <f>'PPP Exchange Rates'!AO185</f>
        <v>17.807266469999998</v>
      </c>
      <c r="I81" s="702">
        <f>'PPP Exchange Rates'!AP185</f>
        <v>18.705605185</v>
      </c>
      <c r="J81" s="702">
        <f>'PPP Exchange Rates'!AQ185</f>
        <v>19.354871153000001</v>
      </c>
      <c r="K81" s="702">
        <f>'PPP Exchange Rates'!AR185</f>
        <v>19.976088563000001</v>
      </c>
      <c r="L81" s="702">
        <f>'PPP Exchange Rates'!AS185</f>
        <v>20.475048319999999</v>
      </c>
      <c r="M81" s="702">
        <f>'PPP Exchange Rates'!AT185</f>
        <v>20.694597578</v>
      </c>
      <c r="N81" s="702">
        <f>'PPP Exchange Rates'!AU185</f>
        <v>21.239166288</v>
      </c>
      <c r="O81" s="702">
        <f>'PPP Exchange Rates'!AV185</f>
        <v>21.754887382</v>
      </c>
      <c r="P81" s="702">
        <f>'PPP Exchange Rates'!AW185</f>
        <v>22.118020157</v>
      </c>
      <c r="Q81" s="702">
        <f>'PPP Exchange Rates'!AX185</f>
        <v>22.159120983000001</v>
      </c>
      <c r="R81" s="702">
        <f>'PPP Exchange Rates'!AY185</f>
        <v>23.316321457000001</v>
      </c>
      <c r="S81" s="702">
        <f>'PPP Exchange Rates'!AZ185</f>
        <v>23.651588111999999</v>
      </c>
      <c r="T81" s="702">
        <f>'PPP Exchange Rates'!BA185</f>
        <v>24.477361794</v>
      </c>
      <c r="U81" s="702">
        <f>'PPP Exchange Rates'!BB185</f>
        <v>24.914743064</v>
      </c>
      <c r="V81" s="703"/>
    </row>
    <row r="82" spans="1:22" s="630" customFormat="1">
      <c r="B82" s="671"/>
      <c r="D82" s="673"/>
      <c r="E82" s="673"/>
      <c r="J82" s="674"/>
    </row>
    <row r="83" spans="1:22" s="630" customFormat="1">
      <c r="B83" s="671"/>
      <c r="D83" s="673"/>
      <c r="E83" s="673"/>
      <c r="J83" s="674"/>
    </row>
    <row r="84" spans="1:22" s="630" customFormat="1" ht="17">
      <c r="A84" s="647" t="s">
        <v>1069</v>
      </c>
      <c r="B84" s="653"/>
      <c r="C84" s="652"/>
      <c r="D84" s="653"/>
      <c r="E84" s="714"/>
      <c r="F84" s="654"/>
      <c r="G84" s="654"/>
      <c r="H84" s="654"/>
      <c r="I84" s="654"/>
      <c r="J84" s="655"/>
      <c r="K84" s="654"/>
      <c r="L84" s="654"/>
      <c r="M84" s="654"/>
      <c r="N84" s="654"/>
      <c r="O84" s="642"/>
      <c r="P84" s="642"/>
      <c r="Q84" s="642"/>
      <c r="R84" s="642"/>
      <c r="S84" s="642"/>
      <c r="T84" s="642"/>
      <c r="U84" s="642"/>
      <c r="V84" s="642"/>
    </row>
    <row r="85" spans="1:22" s="630" customFormat="1">
      <c r="B85" s="671"/>
      <c r="D85" s="673"/>
      <c r="E85" s="673"/>
      <c r="J85" s="674"/>
    </row>
    <row r="86" spans="1:22" s="630" customFormat="1">
      <c r="B86" s="716" t="s">
        <v>1084</v>
      </c>
      <c r="C86" s="717" t="s">
        <v>1085</v>
      </c>
      <c r="D86" s="717"/>
      <c r="E86" s="673"/>
      <c r="J86" s="674"/>
    </row>
    <row r="87" spans="1:22" s="630" customFormat="1">
      <c r="B87" s="716" t="s">
        <v>1086</v>
      </c>
      <c r="C87" s="717" t="s">
        <v>1096</v>
      </c>
      <c r="D87" s="706"/>
      <c r="E87" s="673"/>
      <c r="J87" s="674"/>
    </row>
    <row r="88" spans="1:22" s="630" customFormat="1">
      <c r="B88" s="716" t="s">
        <v>1072</v>
      </c>
      <c r="C88" s="717" t="s">
        <v>1097</v>
      </c>
      <c r="D88" s="706"/>
      <c r="E88" s="673"/>
      <c r="J88" s="674"/>
    </row>
    <row r="89" spans="1:22" s="630" customFormat="1">
      <c r="B89" s="716" t="s">
        <v>1074</v>
      </c>
      <c r="C89" s="717" t="s">
        <v>1087</v>
      </c>
      <c r="D89" s="706"/>
      <c r="E89" s="673"/>
      <c r="J89" s="674"/>
    </row>
    <row r="90" spans="1:22" s="630" customFormat="1">
      <c r="B90" s="716" t="s">
        <v>1070</v>
      </c>
      <c r="C90" s="717" t="s">
        <v>1088</v>
      </c>
      <c r="D90" s="706"/>
      <c r="E90" s="673"/>
      <c r="J90" s="674"/>
    </row>
    <row r="91" spans="1:22" s="630" customFormat="1">
      <c r="B91" s="716" t="s">
        <v>1073</v>
      </c>
      <c r="C91" s="717" t="s">
        <v>1089</v>
      </c>
      <c r="D91" s="706"/>
      <c r="E91" s="673"/>
      <c r="J91" s="674"/>
    </row>
    <row r="92" spans="1:22" s="630" customFormat="1">
      <c r="B92" s="716" t="s">
        <v>447</v>
      </c>
      <c r="C92" s="717" t="s">
        <v>1090</v>
      </c>
      <c r="D92" s="706"/>
      <c r="E92" s="673"/>
      <c r="J92" s="674"/>
    </row>
    <row r="93" spans="1:22" s="630" customFormat="1">
      <c r="B93" s="716" t="s">
        <v>1071</v>
      </c>
      <c r="C93" s="717" t="s">
        <v>1091</v>
      </c>
      <c r="D93" s="706"/>
      <c r="E93" s="673"/>
      <c r="J93" s="674"/>
    </row>
    <row r="94" spans="1:22" s="630" customFormat="1">
      <c r="B94" s="716" t="s">
        <v>1075</v>
      </c>
      <c r="C94" s="717" t="s">
        <v>1092</v>
      </c>
      <c r="D94" s="706"/>
      <c r="E94" s="673"/>
      <c r="J94" s="674"/>
    </row>
    <row r="95" spans="1:22" s="630" customFormat="1">
      <c r="B95" s="716" t="s">
        <v>85</v>
      </c>
      <c r="C95" s="717" t="s">
        <v>1095</v>
      </c>
      <c r="D95" s="706"/>
      <c r="E95" s="673"/>
      <c r="J95" s="674"/>
    </row>
    <row r="96" spans="1:22" s="630" customFormat="1">
      <c r="B96" s="716" t="s">
        <v>383</v>
      </c>
      <c r="C96" s="717" t="s">
        <v>1093</v>
      </c>
      <c r="D96" s="673"/>
      <c r="E96" s="673"/>
      <c r="J96" s="674"/>
    </row>
    <row r="97" spans="2:10" s="630" customFormat="1">
      <c r="B97" s="716" t="s">
        <v>1094</v>
      </c>
      <c r="C97" s="630" t="s">
        <v>1098</v>
      </c>
      <c r="D97" s="673"/>
      <c r="E97" s="673"/>
      <c r="J97" s="674"/>
    </row>
    <row r="98" spans="2:10" s="630" customFormat="1">
      <c r="B98" s="671"/>
      <c r="D98" s="673"/>
      <c r="E98" s="673"/>
      <c r="J98" s="674"/>
    </row>
    <row r="99" spans="2:10" s="630" customFormat="1">
      <c r="B99" s="671"/>
      <c r="D99" s="673"/>
      <c r="E99" s="673"/>
      <c r="J99" s="674"/>
    </row>
    <row r="100" spans="2:10" s="630" customFormat="1">
      <c r="B100" s="671"/>
      <c r="D100" s="673"/>
      <c r="E100" s="673"/>
      <c r="J100" s="674"/>
    </row>
    <row r="101" spans="2:10" s="630" customFormat="1">
      <c r="B101" s="671"/>
      <c r="D101" s="673"/>
      <c r="E101" s="673"/>
      <c r="J101" s="674"/>
    </row>
    <row r="102" spans="2:10" s="630" customFormat="1">
      <c r="B102" s="671"/>
      <c r="D102" s="673"/>
      <c r="E102" s="673"/>
      <c r="J102" s="674"/>
    </row>
    <row r="103" spans="2:10" s="630" customFormat="1">
      <c r="B103" s="671"/>
      <c r="D103" s="673"/>
      <c r="E103" s="673"/>
      <c r="J103" s="674"/>
    </row>
    <row r="104" spans="2:10" s="630" customFormat="1">
      <c r="B104" s="671"/>
      <c r="D104" s="673"/>
      <c r="E104" s="673"/>
      <c r="J104" s="674"/>
    </row>
    <row r="105" spans="2:10" s="630" customFormat="1">
      <c r="B105" s="671"/>
      <c r="D105" s="673"/>
      <c r="E105" s="673"/>
      <c r="J105" s="674"/>
    </row>
    <row r="106" spans="2:10" s="630" customFormat="1">
      <c r="B106" s="671"/>
      <c r="D106" s="673"/>
      <c r="E106" s="673"/>
      <c r="J106" s="674"/>
    </row>
    <row r="107" spans="2:10" s="630" customFormat="1">
      <c r="B107" s="671"/>
      <c r="D107" s="673"/>
      <c r="E107" s="673"/>
      <c r="J107" s="674"/>
    </row>
    <row r="108" spans="2:10" s="630" customFormat="1">
      <c r="B108" s="671"/>
      <c r="D108" s="673"/>
      <c r="E108" s="673"/>
      <c r="J108" s="674"/>
    </row>
    <row r="109" spans="2:10" s="630" customFormat="1">
      <c r="B109" s="671"/>
      <c r="D109" s="673"/>
      <c r="E109" s="673"/>
      <c r="J109" s="674"/>
    </row>
    <row r="110" spans="2:10" s="630" customFormat="1">
      <c r="B110" s="671"/>
      <c r="D110" s="673"/>
      <c r="E110" s="673"/>
      <c r="J110" s="674"/>
    </row>
    <row r="111" spans="2:10" s="630" customFormat="1">
      <c r="B111" s="671"/>
      <c r="D111" s="673"/>
      <c r="E111" s="673"/>
      <c r="J111" s="674"/>
    </row>
    <row r="112" spans="2:10" s="630" customFormat="1">
      <c r="B112" s="671"/>
      <c r="D112" s="673"/>
      <c r="E112" s="673"/>
      <c r="J112" s="674"/>
    </row>
    <row r="113" spans="2:10" s="630" customFormat="1">
      <c r="B113" s="671"/>
      <c r="D113" s="673"/>
      <c r="E113" s="673"/>
      <c r="J113" s="674"/>
    </row>
    <row r="114" spans="2:10" s="630" customFormat="1">
      <c r="B114" s="671"/>
      <c r="D114" s="673"/>
      <c r="E114" s="673"/>
      <c r="J114" s="674"/>
    </row>
    <row r="115" spans="2:10" s="630" customFormat="1">
      <c r="B115" s="671"/>
      <c r="D115" s="673"/>
      <c r="E115" s="673"/>
      <c r="J115" s="674"/>
    </row>
    <row r="116" spans="2:10" s="630" customFormat="1">
      <c r="B116" s="671"/>
      <c r="D116" s="673"/>
      <c r="E116" s="673"/>
      <c r="J116" s="674"/>
    </row>
    <row r="117" spans="2:10" s="630" customFormat="1">
      <c r="B117" s="671"/>
      <c r="D117" s="673"/>
      <c r="E117" s="673"/>
      <c r="J117" s="674"/>
    </row>
    <row r="118" spans="2:10" s="630" customFormat="1">
      <c r="B118" s="671"/>
      <c r="D118" s="673"/>
      <c r="E118" s="673"/>
      <c r="J118" s="674"/>
    </row>
    <row r="119" spans="2:10" s="630" customFormat="1">
      <c r="B119" s="671"/>
      <c r="D119" s="673"/>
      <c r="E119" s="673"/>
      <c r="J119" s="674"/>
    </row>
    <row r="120" spans="2:10" s="630" customFormat="1">
      <c r="B120" s="671"/>
      <c r="D120" s="673"/>
      <c r="E120" s="673"/>
      <c r="J120" s="674"/>
    </row>
    <row r="121" spans="2:10" s="630" customFormat="1">
      <c r="B121" s="671"/>
      <c r="D121" s="673"/>
      <c r="E121" s="673"/>
      <c r="J121" s="674"/>
    </row>
    <row r="122" spans="2:10" s="630" customFormat="1">
      <c r="B122" s="671"/>
      <c r="D122" s="673"/>
      <c r="E122" s="673"/>
      <c r="J122" s="674"/>
    </row>
    <row r="123" spans="2:10" s="630" customFormat="1">
      <c r="B123" s="671"/>
      <c r="D123" s="673"/>
      <c r="E123" s="673"/>
      <c r="J123" s="674"/>
    </row>
    <row r="124" spans="2:10" s="630" customFormat="1">
      <c r="B124" s="671"/>
      <c r="D124" s="673"/>
      <c r="E124" s="673"/>
      <c r="J124" s="674"/>
    </row>
    <row r="125" spans="2:10" s="630" customFormat="1">
      <c r="B125" s="671"/>
      <c r="D125" s="673"/>
      <c r="E125" s="673"/>
      <c r="J125" s="674"/>
    </row>
    <row r="126" spans="2:10" s="630" customFormat="1">
      <c r="B126" s="671"/>
      <c r="D126" s="673"/>
      <c r="E126" s="673"/>
      <c r="J126" s="674"/>
    </row>
    <row r="127" spans="2:10" s="630" customFormat="1">
      <c r="B127" s="671"/>
      <c r="D127" s="673"/>
      <c r="E127" s="673"/>
      <c r="J127" s="674"/>
    </row>
    <row r="128" spans="2:10" s="630" customFormat="1">
      <c r="B128" s="671"/>
      <c r="D128" s="673"/>
      <c r="E128" s="673"/>
      <c r="J128" s="674"/>
    </row>
    <row r="129" spans="2:10" s="630" customFormat="1">
      <c r="B129" s="671"/>
      <c r="D129" s="673"/>
      <c r="E129" s="673"/>
      <c r="J129" s="674"/>
    </row>
    <row r="130" spans="2:10" s="630" customFormat="1">
      <c r="B130" s="671"/>
      <c r="D130" s="673"/>
      <c r="E130" s="673"/>
      <c r="J130" s="674"/>
    </row>
    <row r="131" spans="2:10" s="630" customFormat="1">
      <c r="B131" s="671"/>
      <c r="D131" s="673"/>
      <c r="E131" s="673"/>
      <c r="J131" s="674"/>
    </row>
    <row r="132" spans="2:10" s="630" customFormat="1">
      <c r="B132" s="671"/>
      <c r="D132" s="673"/>
      <c r="E132" s="673"/>
      <c r="J132" s="674"/>
    </row>
    <row r="133" spans="2:10" s="630" customFormat="1">
      <c r="B133" s="671"/>
      <c r="D133" s="673"/>
      <c r="E133" s="673"/>
      <c r="J133" s="674"/>
    </row>
    <row r="134" spans="2:10" s="630" customFormat="1">
      <c r="B134" s="671"/>
      <c r="D134" s="673"/>
      <c r="E134" s="673"/>
      <c r="J134" s="674"/>
    </row>
    <row r="135" spans="2:10" s="630" customFormat="1">
      <c r="B135" s="671"/>
      <c r="D135" s="673"/>
      <c r="E135" s="673"/>
      <c r="J135" s="674"/>
    </row>
    <row r="136" spans="2:10" s="630" customFormat="1">
      <c r="B136" s="671"/>
      <c r="D136" s="673"/>
      <c r="E136" s="673"/>
      <c r="J136" s="674"/>
    </row>
    <row r="137" spans="2:10" s="630" customFormat="1">
      <c r="B137" s="671"/>
      <c r="D137" s="673"/>
      <c r="E137" s="673"/>
      <c r="J137" s="674"/>
    </row>
    <row r="138" spans="2:10" s="630" customFormat="1">
      <c r="B138" s="671"/>
      <c r="D138" s="673"/>
      <c r="E138" s="673"/>
      <c r="J138" s="674"/>
    </row>
    <row r="139" spans="2:10" s="630" customFormat="1">
      <c r="B139" s="671"/>
      <c r="D139" s="673"/>
      <c r="E139" s="673"/>
      <c r="J139" s="674"/>
    </row>
    <row r="140" spans="2:10" s="630" customFormat="1">
      <c r="B140" s="671"/>
      <c r="D140" s="673"/>
      <c r="E140" s="673"/>
      <c r="J140" s="674"/>
    </row>
    <row r="141" spans="2:10" s="630" customFormat="1">
      <c r="B141" s="671"/>
      <c r="D141" s="673"/>
      <c r="E141" s="673"/>
      <c r="J141" s="674"/>
    </row>
    <row r="142" spans="2:10" s="630" customFormat="1">
      <c r="B142" s="671"/>
      <c r="D142" s="673"/>
      <c r="E142" s="673"/>
      <c r="J142" s="674"/>
    </row>
    <row r="143" spans="2:10" s="630" customFormat="1">
      <c r="B143" s="671"/>
      <c r="D143" s="673"/>
      <c r="E143" s="673"/>
      <c r="J143" s="674"/>
    </row>
    <row r="144" spans="2:10" s="630" customFormat="1">
      <c r="B144" s="671"/>
      <c r="D144" s="673"/>
      <c r="E144" s="673"/>
      <c r="J144" s="674"/>
    </row>
    <row r="145" spans="2:10" s="630" customFormat="1">
      <c r="B145" s="671"/>
      <c r="D145" s="673"/>
      <c r="E145" s="673"/>
      <c r="J145" s="674"/>
    </row>
    <row r="146" spans="2:10" s="630" customFormat="1">
      <c r="B146" s="671"/>
      <c r="D146" s="673"/>
      <c r="E146" s="673"/>
      <c r="J146" s="674"/>
    </row>
    <row r="147" spans="2:10" s="630" customFormat="1">
      <c r="B147" s="671"/>
      <c r="D147" s="673"/>
      <c r="E147" s="673"/>
      <c r="J147" s="674"/>
    </row>
    <row r="148" spans="2:10" s="630" customFormat="1">
      <c r="B148" s="671"/>
      <c r="D148" s="673"/>
      <c r="E148" s="673"/>
      <c r="J148" s="674"/>
    </row>
    <row r="149" spans="2:10" s="630" customFormat="1">
      <c r="B149" s="671"/>
      <c r="D149" s="673"/>
      <c r="E149" s="673"/>
      <c r="J149" s="674"/>
    </row>
    <row r="150" spans="2:10" s="630" customFormat="1">
      <c r="B150" s="671"/>
      <c r="D150" s="673"/>
      <c r="E150" s="673"/>
      <c r="J150" s="674"/>
    </row>
    <row r="151" spans="2:10" s="630" customFormat="1">
      <c r="B151" s="671"/>
      <c r="D151" s="673"/>
      <c r="E151" s="673"/>
      <c r="J151" s="674"/>
    </row>
    <row r="152" spans="2:10" s="630" customFormat="1">
      <c r="B152" s="671"/>
      <c r="D152" s="673"/>
      <c r="E152" s="673"/>
      <c r="J152" s="674"/>
    </row>
    <row r="153" spans="2:10" s="630" customFormat="1">
      <c r="B153" s="671"/>
      <c r="D153" s="673"/>
      <c r="E153" s="673"/>
      <c r="J153" s="674"/>
    </row>
    <row r="154" spans="2:10" s="630" customFormat="1">
      <c r="B154" s="671"/>
      <c r="D154" s="673"/>
      <c r="E154" s="673"/>
      <c r="J154" s="674"/>
    </row>
    <row r="155" spans="2:10" s="630" customFormat="1">
      <c r="B155" s="671"/>
      <c r="D155" s="673"/>
      <c r="E155" s="673"/>
      <c r="J155" s="674"/>
    </row>
    <row r="156" spans="2:10" s="630" customFormat="1">
      <c r="B156" s="671"/>
      <c r="D156" s="673"/>
      <c r="E156" s="673"/>
      <c r="J156" s="674"/>
    </row>
    <row r="157" spans="2:10" s="630" customFormat="1">
      <c r="B157" s="671"/>
      <c r="D157" s="673"/>
      <c r="E157" s="673"/>
      <c r="J157" s="674"/>
    </row>
    <row r="158" spans="2:10" s="630" customFormat="1">
      <c r="B158" s="671"/>
      <c r="D158" s="673"/>
      <c r="E158" s="673"/>
      <c r="J158" s="674"/>
    </row>
    <row r="159" spans="2:10" s="630" customFormat="1">
      <c r="B159" s="671"/>
      <c r="D159" s="673"/>
      <c r="E159" s="673"/>
      <c r="J159" s="674"/>
    </row>
    <row r="160" spans="2:10" s="630" customFormat="1">
      <c r="B160" s="671"/>
      <c r="D160" s="673"/>
      <c r="E160" s="673"/>
      <c r="J160" s="674"/>
    </row>
    <row r="161" spans="2:10" s="630" customFormat="1">
      <c r="B161" s="671"/>
      <c r="D161" s="673"/>
      <c r="E161" s="673"/>
      <c r="J161" s="674"/>
    </row>
    <row r="162" spans="2:10" s="630" customFormat="1">
      <c r="B162" s="671"/>
      <c r="D162" s="673"/>
      <c r="E162" s="673"/>
      <c r="J162" s="674"/>
    </row>
    <row r="163" spans="2:10" s="630" customFormat="1">
      <c r="B163" s="671"/>
      <c r="D163" s="673"/>
      <c r="E163" s="673"/>
      <c r="J163" s="674"/>
    </row>
    <row r="164" spans="2:10" s="630" customFormat="1">
      <c r="B164" s="671"/>
      <c r="D164" s="673"/>
      <c r="E164" s="673"/>
      <c r="J164" s="674"/>
    </row>
    <row r="165" spans="2:10" s="630" customFormat="1">
      <c r="B165" s="671"/>
      <c r="D165" s="673"/>
      <c r="E165" s="673"/>
      <c r="J165" s="674"/>
    </row>
    <row r="166" spans="2:10" s="630" customFormat="1">
      <c r="B166" s="671"/>
      <c r="D166" s="673"/>
      <c r="E166" s="673"/>
      <c r="J166" s="674"/>
    </row>
    <row r="167" spans="2:10" s="630" customFormat="1">
      <c r="B167" s="671"/>
      <c r="D167" s="673"/>
      <c r="E167" s="673"/>
      <c r="J167" s="674"/>
    </row>
    <row r="168" spans="2:10" s="630" customFormat="1">
      <c r="B168" s="671"/>
      <c r="D168" s="673"/>
      <c r="E168" s="673"/>
      <c r="J168" s="674"/>
    </row>
    <row r="169" spans="2:10" s="630" customFormat="1">
      <c r="B169" s="671"/>
      <c r="D169" s="673"/>
      <c r="E169" s="673"/>
      <c r="J169" s="674"/>
    </row>
    <row r="170" spans="2:10" s="630" customFormat="1">
      <c r="B170" s="671"/>
      <c r="D170" s="673"/>
      <c r="E170" s="673"/>
      <c r="J170" s="674"/>
    </row>
    <row r="171" spans="2:10" s="630" customFormat="1">
      <c r="B171" s="671"/>
      <c r="D171" s="673"/>
      <c r="E171" s="673"/>
      <c r="J171" s="674"/>
    </row>
    <row r="172" spans="2:10" s="630" customFormat="1">
      <c r="B172" s="671"/>
      <c r="D172" s="673"/>
      <c r="E172" s="673"/>
      <c r="J172" s="674"/>
    </row>
    <row r="173" spans="2:10" s="630" customFormat="1">
      <c r="B173" s="671"/>
      <c r="D173" s="673"/>
      <c r="E173" s="673"/>
      <c r="J173" s="674"/>
    </row>
    <row r="174" spans="2:10" s="630" customFormat="1">
      <c r="B174" s="671"/>
      <c r="D174" s="673"/>
      <c r="E174" s="673"/>
      <c r="J174" s="674"/>
    </row>
    <row r="175" spans="2:10" s="630" customFormat="1">
      <c r="B175" s="671"/>
      <c r="D175" s="673"/>
      <c r="E175" s="673"/>
      <c r="J175" s="674"/>
    </row>
    <row r="176" spans="2:10" s="630" customFormat="1">
      <c r="B176" s="671"/>
      <c r="D176" s="673"/>
      <c r="E176" s="673"/>
      <c r="J176" s="674"/>
    </row>
    <row r="177" spans="2:10" s="630" customFormat="1">
      <c r="B177" s="671"/>
      <c r="D177" s="673"/>
      <c r="E177" s="673"/>
      <c r="J177" s="674"/>
    </row>
    <row r="178" spans="2:10" s="630" customFormat="1">
      <c r="B178" s="671"/>
      <c r="D178" s="673"/>
      <c r="E178" s="673"/>
      <c r="J178" s="674"/>
    </row>
    <row r="179" spans="2:10" s="630" customFormat="1">
      <c r="B179" s="671"/>
      <c r="D179" s="673"/>
      <c r="E179" s="673"/>
      <c r="J179" s="674"/>
    </row>
    <row r="180" spans="2:10" s="630" customFormat="1">
      <c r="B180" s="671"/>
      <c r="D180" s="673"/>
      <c r="E180" s="673"/>
      <c r="J180" s="674"/>
    </row>
    <row r="181" spans="2:10" s="630" customFormat="1">
      <c r="B181" s="671"/>
      <c r="D181" s="673"/>
      <c r="E181" s="673"/>
      <c r="J181" s="674"/>
    </row>
    <row r="182" spans="2:10" s="630" customFormat="1">
      <c r="B182" s="671"/>
      <c r="D182" s="673"/>
      <c r="E182" s="673"/>
      <c r="J182" s="674"/>
    </row>
    <row r="183" spans="2:10" s="630" customFormat="1">
      <c r="B183" s="671"/>
      <c r="D183" s="673"/>
      <c r="E183" s="673"/>
      <c r="J183" s="674"/>
    </row>
    <row r="184" spans="2:10" s="630" customFormat="1">
      <c r="B184" s="671"/>
      <c r="D184" s="673"/>
      <c r="E184" s="673"/>
      <c r="J184" s="674"/>
    </row>
    <row r="185" spans="2:10" s="630" customFormat="1">
      <c r="B185" s="671"/>
      <c r="D185" s="673"/>
      <c r="E185" s="673"/>
      <c r="J185" s="674"/>
    </row>
    <row r="186" spans="2:10" s="630" customFormat="1">
      <c r="B186" s="671"/>
      <c r="D186" s="673"/>
      <c r="E186" s="673"/>
      <c r="J186" s="674"/>
    </row>
    <row r="187" spans="2:10" s="630" customFormat="1">
      <c r="B187" s="671"/>
      <c r="D187" s="673"/>
      <c r="E187" s="673"/>
      <c r="J187" s="674"/>
    </row>
    <row r="188" spans="2:10" s="630" customFormat="1">
      <c r="B188" s="671"/>
      <c r="D188" s="673"/>
      <c r="E188" s="673"/>
      <c r="J188" s="674"/>
    </row>
    <row r="189" spans="2:10" s="630" customFormat="1">
      <c r="B189" s="671"/>
      <c r="D189" s="673"/>
      <c r="E189" s="673"/>
      <c r="J189" s="674"/>
    </row>
    <row r="190" spans="2:10" s="630" customFormat="1">
      <c r="B190" s="671"/>
      <c r="D190" s="673"/>
      <c r="E190" s="673"/>
      <c r="J190" s="674"/>
    </row>
    <row r="191" spans="2:10" s="630" customFormat="1">
      <c r="B191" s="671"/>
      <c r="D191" s="673"/>
      <c r="E191" s="673"/>
      <c r="J191" s="674"/>
    </row>
    <row r="192" spans="2:10" s="630" customFormat="1">
      <c r="B192" s="671"/>
      <c r="D192" s="673"/>
      <c r="E192" s="673"/>
      <c r="J192" s="674"/>
    </row>
    <row r="193" spans="2:10" s="630" customFormat="1">
      <c r="B193" s="671"/>
      <c r="D193" s="673"/>
      <c r="E193" s="673"/>
      <c r="J193" s="674"/>
    </row>
    <row r="194" spans="2:10" s="630" customFormat="1">
      <c r="B194" s="671"/>
      <c r="D194" s="673"/>
      <c r="E194" s="673"/>
      <c r="J194" s="674"/>
    </row>
    <row r="195" spans="2:10" s="630" customFormat="1">
      <c r="B195" s="671"/>
      <c r="D195" s="673"/>
      <c r="E195" s="673"/>
      <c r="J195" s="674"/>
    </row>
    <row r="196" spans="2:10" s="630" customFormat="1">
      <c r="B196" s="671"/>
      <c r="D196" s="673"/>
      <c r="E196" s="673"/>
      <c r="J196" s="674"/>
    </row>
    <row r="197" spans="2:10" s="630" customFormat="1">
      <c r="B197" s="671"/>
      <c r="D197" s="673"/>
      <c r="E197" s="673"/>
      <c r="J197" s="674"/>
    </row>
    <row r="198" spans="2:10" s="630" customFormat="1">
      <c r="B198" s="671"/>
      <c r="D198" s="673"/>
      <c r="E198" s="673"/>
      <c r="J198" s="674"/>
    </row>
    <row r="199" spans="2:10" s="630" customFormat="1">
      <c r="B199" s="671"/>
      <c r="D199" s="673"/>
      <c r="E199" s="673"/>
      <c r="J199" s="674"/>
    </row>
    <row r="200" spans="2:10" s="630" customFormat="1">
      <c r="B200" s="671"/>
      <c r="D200" s="673"/>
      <c r="E200" s="673"/>
      <c r="J200" s="674"/>
    </row>
    <row r="201" spans="2:10" s="630" customFormat="1">
      <c r="B201" s="671"/>
      <c r="D201" s="673"/>
      <c r="E201" s="673"/>
      <c r="J201" s="674"/>
    </row>
    <row r="202" spans="2:10" s="630" customFormat="1">
      <c r="B202" s="671"/>
      <c r="D202" s="673"/>
      <c r="E202" s="673"/>
      <c r="J202" s="674"/>
    </row>
    <row r="203" spans="2:10" s="630" customFormat="1">
      <c r="B203" s="671"/>
      <c r="D203" s="673"/>
      <c r="E203" s="673"/>
      <c r="J203" s="674"/>
    </row>
    <row r="204" spans="2:10" s="630" customFormat="1">
      <c r="B204" s="671"/>
      <c r="D204" s="673"/>
      <c r="E204" s="673"/>
      <c r="J204" s="674"/>
    </row>
    <row r="205" spans="2:10" s="630" customFormat="1">
      <c r="B205" s="671"/>
      <c r="D205" s="673"/>
      <c r="E205" s="673"/>
      <c r="J205" s="674"/>
    </row>
    <row r="206" spans="2:10" s="630" customFormat="1">
      <c r="B206" s="671"/>
      <c r="D206" s="673"/>
      <c r="E206" s="673"/>
      <c r="J206" s="674"/>
    </row>
    <row r="207" spans="2:10" s="630" customFormat="1">
      <c r="B207" s="671"/>
      <c r="D207" s="673"/>
      <c r="E207" s="673"/>
      <c r="J207" s="674"/>
    </row>
    <row r="208" spans="2:10" s="630" customFormat="1">
      <c r="B208" s="671"/>
      <c r="D208" s="673"/>
      <c r="E208" s="673"/>
      <c r="J208" s="674"/>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401" t="s">
        <v>417</v>
      </c>
      <c r="B1" s="402" t="s">
        <v>111</v>
      </c>
      <c r="C1" s="402"/>
      <c r="D1" s="402"/>
      <c r="E1" s="402"/>
      <c r="F1" s="404"/>
      <c r="G1" s="404"/>
      <c r="H1" s="404"/>
      <c r="I1" s="405"/>
      <c r="J1" s="403"/>
    </row>
    <row r="2" spans="1:10">
      <c r="A2" s="406" t="s">
        <v>408</v>
      </c>
      <c r="B2" s="461" t="s">
        <v>110</v>
      </c>
      <c r="C2" s="463"/>
      <c r="D2" s="463"/>
      <c r="E2" s="463"/>
      <c r="F2" s="463"/>
      <c r="G2" s="463"/>
      <c r="H2" s="463"/>
      <c r="I2" s="409"/>
      <c r="J2" s="403"/>
    </row>
    <row r="3" spans="1:10">
      <c r="A3" s="406" t="s">
        <v>409</v>
      </c>
      <c r="B3" s="467">
        <v>41000</v>
      </c>
      <c r="C3" s="468"/>
      <c r="D3" s="463"/>
      <c r="E3" s="463"/>
      <c r="F3" s="463"/>
      <c r="G3" s="463"/>
      <c r="H3" s="463"/>
      <c r="I3" s="409"/>
      <c r="J3" s="403"/>
    </row>
    <row r="4" spans="1:10">
      <c r="A4" s="406" t="s">
        <v>410</v>
      </c>
      <c r="B4" s="469" t="s">
        <v>70</v>
      </c>
      <c r="C4" s="463"/>
      <c r="D4" s="463"/>
      <c r="E4" s="463"/>
      <c r="F4" s="463"/>
      <c r="G4" s="463"/>
      <c r="H4" s="463"/>
      <c r="I4" s="409"/>
      <c r="J4" s="403"/>
    </row>
    <row r="5" spans="1:10">
      <c r="A5" s="406" t="s">
        <v>411</v>
      </c>
      <c r="B5" s="470">
        <v>2010</v>
      </c>
      <c r="C5" s="462"/>
      <c r="D5" s="463"/>
      <c r="E5" s="463"/>
      <c r="F5" s="463"/>
      <c r="G5" s="463"/>
      <c r="H5" s="463"/>
      <c r="I5" s="409"/>
      <c r="J5" s="403"/>
    </row>
    <row r="6" spans="1:10">
      <c r="A6" s="406" t="s">
        <v>435</v>
      </c>
      <c r="B6" s="461" t="e">
        <f>#REF!</f>
        <v>#REF!</v>
      </c>
      <c r="C6" s="462"/>
      <c r="D6" s="463"/>
      <c r="E6" s="464" t="s">
        <v>265</v>
      </c>
      <c r="F6" s="465" t="s">
        <v>107</v>
      </c>
      <c r="G6" s="466"/>
      <c r="H6" s="466"/>
      <c r="I6" s="409"/>
      <c r="J6" s="403"/>
    </row>
    <row r="7" spans="1:10">
      <c r="A7" s="406" t="s">
        <v>430</v>
      </c>
      <c r="B7" s="461" t="s">
        <v>300</v>
      </c>
      <c r="C7" s="462"/>
      <c r="D7" s="463"/>
      <c r="E7" s="464" t="s">
        <v>304</v>
      </c>
      <c r="F7" s="465" t="s">
        <v>71</v>
      </c>
      <c r="G7" s="466"/>
      <c r="H7" s="463"/>
      <c r="I7" s="409"/>
      <c r="J7" s="403"/>
    </row>
    <row r="8" spans="1:10" ht="15" thickBot="1">
      <c r="A8" s="410" t="s">
        <v>298</v>
      </c>
      <c r="B8" s="411" t="s">
        <v>75</v>
      </c>
      <c r="C8" s="412"/>
      <c r="D8" s="413"/>
      <c r="E8" s="414"/>
      <c r="F8" s="471"/>
      <c r="G8" s="415"/>
      <c r="H8" s="413"/>
      <c r="I8" s="416"/>
      <c r="J8" s="403"/>
    </row>
    <row r="9" spans="1:10">
      <c r="A9" s="417"/>
      <c r="B9" s="408"/>
      <c r="C9" s="408"/>
      <c r="D9" s="408"/>
      <c r="E9" s="408"/>
      <c r="F9" s="408"/>
      <c r="G9" s="408"/>
      <c r="H9" s="408"/>
      <c r="I9" s="403"/>
      <c r="J9" s="403"/>
    </row>
    <row r="10" spans="1:10">
      <c r="A10" s="418" t="s">
        <v>385</v>
      </c>
      <c r="B10" s="419" t="s">
        <v>412</v>
      </c>
      <c r="C10" s="419" t="s">
        <v>413</v>
      </c>
      <c r="D10" s="408"/>
      <c r="E10" s="408"/>
      <c r="F10" s="408"/>
      <c r="G10" s="408"/>
      <c r="H10" s="408"/>
      <c r="I10" s="403"/>
      <c r="J10" s="403"/>
    </row>
    <row r="11" spans="1:10">
      <c r="A11" s="403" t="s">
        <v>421</v>
      </c>
      <c r="B11" s="420">
        <v>1.5</v>
      </c>
      <c r="C11" s="408" t="s">
        <v>445</v>
      </c>
      <c r="D11" s="408"/>
      <c r="E11" s="408"/>
      <c r="F11" s="408"/>
      <c r="G11" s="408"/>
      <c r="H11" s="408"/>
      <c r="I11" s="403"/>
      <c r="J11" s="403"/>
    </row>
    <row r="12" spans="1:10">
      <c r="A12" s="403" t="s">
        <v>113</v>
      </c>
      <c r="B12" s="458">
        <v>64</v>
      </c>
      <c r="C12" s="408" t="s">
        <v>460</v>
      </c>
      <c r="D12" s="408"/>
      <c r="E12" s="421"/>
      <c r="F12" s="408"/>
      <c r="G12" s="408"/>
      <c r="H12" s="408"/>
      <c r="I12" s="403"/>
      <c r="J12" s="403"/>
    </row>
    <row r="13" spans="1:10">
      <c r="A13" s="403" t="s">
        <v>73</v>
      </c>
      <c r="B13" s="460">
        <v>53.26</v>
      </c>
      <c r="C13" s="408" t="s">
        <v>422</v>
      </c>
      <c r="D13" s="408"/>
      <c r="E13" s="408"/>
      <c r="F13" s="408"/>
      <c r="G13" s="408"/>
      <c r="H13" s="408"/>
      <c r="I13" s="403"/>
      <c r="J13" s="403"/>
    </row>
    <row r="14" spans="1:10">
      <c r="A14" s="403" t="s">
        <v>74</v>
      </c>
      <c r="B14" s="456">
        <f>B12*B13</f>
        <v>3408.64</v>
      </c>
      <c r="C14" s="408" t="s">
        <v>72</v>
      </c>
      <c r="D14" s="408"/>
      <c r="E14" s="408"/>
      <c r="F14" s="408"/>
      <c r="G14" s="408"/>
      <c r="H14" s="408"/>
      <c r="I14" s="403"/>
      <c r="J14" s="403"/>
    </row>
    <row r="15" spans="1:10">
      <c r="A15" s="403"/>
      <c r="B15" s="459"/>
      <c r="C15" s="408"/>
      <c r="D15" s="408"/>
      <c r="E15" s="408"/>
      <c r="F15" s="408"/>
      <c r="G15" s="408"/>
      <c r="H15" s="408"/>
      <c r="I15" s="403"/>
      <c r="J15" s="403"/>
    </row>
    <row r="16" spans="1:10">
      <c r="A16" s="403"/>
      <c r="B16" s="457"/>
      <c r="C16" s="408"/>
      <c r="D16" s="408"/>
      <c r="E16" s="408"/>
      <c r="F16" s="423"/>
      <c r="G16" s="408"/>
      <c r="H16" s="408"/>
      <c r="I16" s="403"/>
      <c r="J16" s="403"/>
    </row>
    <row r="17" spans="1:10">
      <c r="A17" s="403"/>
      <c r="B17" s="457"/>
      <c r="C17" s="408"/>
      <c r="D17" s="408"/>
      <c r="E17" s="408"/>
      <c r="F17" s="408"/>
      <c r="G17" s="408"/>
      <c r="H17" s="408"/>
      <c r="I17" s="403"/>
      <c r="J17" s="403"/>
    </row>
    <row r="18" spans="1:10">
      <c r="A18" s="403"/>
      <c r="B18" s="457"/>
      <c r="C18" s="408"/>
      <c r="D18" s="408"/>
      <c r="E18" s="408"/>
      <c r="F18" s="408"/>
      <c r="G18" s="408"/>
      <c r="H18" s="408"/>
      <c r="I18" s="403"/>
      <c r="J18" s="403"/>
    </row>
    <row r="19" spans="1:10">
      <c r="A19" s="403"/>
      <c r="B19" s="457"/>
      <c r="C19" s="408"/>
      <c r="D19" s="408"/>
      <c r="E19" s="408"/>
      <c r="F19" s="408"/>
      <c r="G19" s="408"/>
      <c r="H19" s="408"/>
      <c r="I19" s="403"/>
      <c r="J19" s="403"/>
    </row>
    <row r="20" spans="1:10">
      <c r="A20" s="403"/>
      <c r="B20" s="457"/>
      <c r="C20" s="408"/>
      <c r="D20" s="408"/>
      <c r="E20" s="408"/>
      <c r="F20" s="408"/>
      <c r="G20" s="408"/>
      <c r="H20" s="408"/>
      <c r="I20" s="403"/>
      <c r="J20" s="403"/>
    </row>
    <row r="21" spans="1:10">
      <c r="A21" s="403"/>
      <c r="B21" s="424"/>
      <c r="C21" s="408"/>
      <c r="D21" s="408"/>
      <c r="E21" s="408"/>
      <c r="F21" s="408"/>
      <c r="G21" s="408"/>
      <c r="H21" s="408"/>
      <c r="I21" s="403"/>
      <c r="J21" s="403"/>
    </row>
    <row r="22" spans="1:10">
      <c r="A22" s="5" t="s">
        <v>294</v>
      </c>
      <c r="B22" s="5"/>
      <c r="C22" s="5"/>
      <c r="D22" s="408"/>
      <c r="E22" s="408"/>
      <c r="F22" s="408"/>
      <c r="G22" s="408"/>
      <c r="H22" s="408"/>
      <c r="I22" s="403"/>
      <c r="J22" s="403"/>
    </row>
    <row r="23" spans="1:10">
      <c r="A23" s="403" t="s">
        <v>407</v>
      </c>
      <c r="B23" s="425" t="e">
        <f>#REF!</f>
        <v>#REF!</v>
      </c>
      <c r="C23" s="408"/>
      <c r="D23" s="408"/>
      <c r="E23" s="408"/>
      <c r="F23" s="408"/>
      <c r="G23" s="408"/>
      <c r="H23" s="408"/>
      <c r="I23" s="403"/>
      <c r="J23" s="403"/>
    </row>
    <row r="24" spans="1:10">
      <c r="A24" s="403" t="s">
        <v>401</v>
      </c>
      <c r="B24" s="408" t="e">
        <f>B6-B5</f>
        <v>#REF!</v>
      </c>
      <c r="C24" s="408" t="s">
        <v>445</v>
      </c>
      <c r="D24" s="408"/>
      <c r="E24" s="408"/>
      <c r="F24" s="408"/>
      <c r="G24" s="408"/>
      <c r="H24" s="408"/>
      <c r="I24" s="403"/>
      <c r="J24" s="403"/>
    </row>
    <row r="25" spans="1:10">
      <c r="A25" s="403" t="s">
        <v>261</v>
      </c>
      <c r="B25" s="426" t="e">
        <f>AVERAGE(#REF!)</f>
        <v>#REF!</v>
      </c>
      <c r="C25" s="408"/>
      <c r="D25" s="408"/>
      <c r="E25" s="408"/>
      <c r="F25" s="408"/>
      <c r="G25" s="408"/>
      <c r="H25" s="408"/>
      <c r="I25" s="403"/>
      <c r="J25" s="403"/>
    </row>
    <row r="26" spans="1:10">
      <c r="A26" s="403" t="s">
        <v>397</v>
      </c>
      <c r="B26" s="423" t="e">
        <f>#REF!</f>
        <v>#REF!</v>
      </c>
      <c r="C26" s="408" t="s">
        <v>112</v>
      </c>
      <c r="D26" s="408"/>
      <c r="E26" s="408"/>
      <c r="F26" s="408"/>
      <c r="G26" s="423"/>
      <c r="H26" s="408"/>
      <c r="I26" s="403"/>
      <c r="J26" s="403"/>
    </row>
    <row r="27" spans="1:10">
      <c r="A27" s="403" t="s">
        <v>399</v>
      </c>
      <c r="B27" s="423" t="e">
        <f>#REF!</f>
        <v>#REF!</v>
      </c>
      <c r="C27" s="408" t="s">
        <v>112</v>
      </c>
      <c r="D27" s="408"/>
      <c r="E27" s="408"/>
      <c r="F27" s="408"/>
      <c r="G27" s="408"/>
      <c r="H27" s="408"/>
      <c r="I27" s="403"/>
      <c r="J27" s="403"/>
    </row>
    <row r="28" spans="1:10">
      <c r="A28" s="403" t="s">
        <v>400</v>
      </c>
      <c r="B28" s="423" t="e">
        <f>#REF!</f>
        <v>#REF!</v>
      </c>
      <c r="C28" s="408" t="s">
        <v>112</v>
      </c>
      <c r="D28" s="408"/>
      <c r="E28" s="408"/>
      <c r="F28" s="408"/>
      <c r="G28" s="408"/>
      <c r="H28" s="408"/>
      <c r="I28" s="403"/>
      <c r="J28" s="403"/>
    </row>
    <row r="29" spans="1:10">
      <c r="A29" s="403"/>
      <c r="B29" s="408"/>
      <c r="C29" s="408"/>
      <c r="D29" s="408"/>
      <c r="E29" s="408"/>
      <c r="F29" s="408"/>
      <c r="G29" s="408"/>
      <c r="H29" s="408"/>
      <c r="I29" s="403"/>
      <c r="J29" s="403"/>
    </row>
    <row r="30" spans="1:10">
      <c r="A30" s="403"/>
      <c r="B30" s="408"/>
      <c r="C30" s="408"/>
      <c r="D30" s="408"/>
      <c r="E30" s="408"/>
      <c r="F30" s="408"/>
      <c r="G30" s="408"/>
      <c r="H30" s="408"/>
      <c r="I30" s="403"/>
      <c r="J30" s="403"/>
    </row>
    <row r="31" spans="1:10">
      <c r="A31" s="403"/>
      <c r="B31" s="408"/>
      <c r="C31" s="408"/>
      <c r="D31" s="408"/>
      <c r="E31" s="408"/>
      <c r="F31" s="408"/>
      <c r="G31" s="408"/>
      <c r="H31" s="408"/>
      <c r="I31" s="403"/>
      <c r="J31" s="403"/>
    </row>
    <row r="32" spans="1:10">
      <c r="A32" s="403"/>
      <c r="B32" s="408"/>
      <c r="C32" s="408"/>
      <c r="D32" s="408"/>
      <c r="E32" s="408"/>
      <c r="F32" s="408"/>
      <c r="G32" s="408"/>
      <c r="H32" s="408"/>
      <c r="I32" s="403"/>
      <c r="J32" s="403"/>
    </row>
    <row r="33" spans="1:10" ht="42">
      <c r="A33" s="428" t="s">
        <v>361</v>
      </c>
      <c r="B33" s="428" t="s">
        <v>449</v>
      </c>
      <c r="C33" s="428" t="s">
        <v>458</v>
      </c>
      <c r="D33" s="428" t="s">
        <v>450</v>
      </c>
      <c r="E33" s="428" t="s">
        <v>459</v>
      </c>
      <c r="F33" s="428" t="s">
        <v>432</v>
      </c>
      <c r="G33" s="428" t="s">
        <v>420</v>
      </c>
      <c r="H33" s="428" t="s">
        <v>434</v>
      </c>
      <c r="I33" s="428" t="s">
        <v>452</v>
      </c>
      <c r="J33" s="428" t="s">
        <v>321</v>
      </c>
    </row>
    <row r="34" spans="1:10">
      <c r="A34" s="403"/>
      <c r="B34" s="457"/>
      <c r="C34" s="408"/>
      <c r="D34" s="408"/>
      <c r="E34" s="408"/>
      <c r="F34" s="423"/>
      <c r="G34" s="429"/>
      <c r="H34" s="430"/>
      <c r="I34" s="403"/>
      <c r="J34" s="403"/>
    </row>
    <row r="35" spans="1:10">
      <c r="A35" s="403"/>
      <c r="B35" s="457"/>
      <c r="C35" s="408"/>
      <c r="D35" s="408"/>
      <c r="E35" s="408"/>
      <c r="F35" s="423"/>
      <c r="G35" s="429"/>
      <c r="H35" s="430"/>
      <c r="I35" s="403"/>
      <c r="J35" s="403"/>
    </row>
    <row r="36" spans="1:10">
      <c r="A36" s="403"/>
      <c r="B36" s="457"/>
      <c r="C36" s="408"/>
      <c r="D36" s="408"/>
      <c r="E36" s="408"/>
      <c r="F36" s="423"/>
      <c r="G36" s="429"/>
      <c r="H36" s="430"/>
      <c r="I36" s="403"/>
      <c r="J36" s="403"/>
    </row>
    <row r="37" spans="1:10">
      <c r="A37" s="403"/>
      <c r="B37" s="457"/>
      <c r="C37" s="408"/>
      <c r="D37" s="427"/>
      <c r="E37" s="408"/>
      <c r="F37" s="423"/>
      <c r="G37" s="429"/>
      <c r="H37" s="408"/>
      <c r="I37" s="403"/>
      <c r="J37" s="403"/>
    </row>
    <row r="38" spans="1:10">
      <c r="A38" s="403"/>
      <c r="B38" s="429"/>
      <c r="C38" s="408"/>
      <c r="D38" s="408"/>
      <c r="E38" s="408"/>
      <c r="F38" s="408"/>
      <c r="G38" s="429"/>
      <c r="H38" s="408"/>
      <c r="I38" s="403"/>
      <c r="J38" s="403"/>
    </row>
    <row r="39" spans="1:10">
      <c r="A39" s="418" t="s">
        <v>444</v>
      </c>
      <c r="B39" s="431" t="s">
        <v>185</v>
      </c>
      <c r="C39" s="419" t="s">
        <v>413</v>
      </c>
      <c r="D39" s="419" t="s">
        <v>383</v>
      </c>
      <c r="E39" s="408"/>
      <c r="F39" s="408"/>
      <c r="G39" s="429"/>
      <c r="H39" s="408"/>
      <c r="I39" s="403"/>
      <c r="J39" s="403"/>
    </row>
    <row r="40" spans="1:10">
      <c r="A40" s="403" t="s">
        <v>442</v>
      </c>
      <c r="B40" s="432">
        <v>0.19</v>
      </c>
      <c r="C40" s="407" t="s">
        <v>303</v>
      </c>
      <c r="D40" s="420">
        <v>7.8E-2</v>
      </c>
      <c r="E40" s="408"/>
      <c r="F40" s="408"/>
      <c r="G40" s="408"/>
      <c r="H40" s="408"/>
      <c r="I40" s="403"/>
      <c r="J40" s="403"/>
    </row>
    <row r="41" spans="1:10">
      <c r="A41" s="403" t="s">
        <v>451</v>
      </c>
      <c r="B41" s="422"/>
      <c r="C41" s="407" t="s">
        <v>303</v>
      </c>
      <c r="D41" s="408"/>
      <c r="E41" s="408"/>
      <c r="F41" s="408"/>
      <c r="G41" s="408"/>
      <c r="H41" s="408"/>
      <c r="I41" s="403"/>
      <c r="J41" s="403"/>
    </row>
    <row r="42" spans="1:10">
      <c r="A42" s="403"/>
      <c r="B42" s="422"/>
      <c r="C42" s="407"/>
      <c r="D42" s="408"/>
      <c r="E42" s="408"/>
      <c r="F42" s="408"/>
      <c r="G42" s="408"/>
      <c r="H42" s="408"/>
      <c r="I42" s="403"/>
      <c r="J42" s="403"/>
    </row>
    <row r="43" spans="1:10">
      <c r="A43" s="403" t="s">
        <v>268</v>
      </c>
      <c r="B43" s="433"/>
      <c r="C43" s="407" t="s">
        <v>303</v>
      </c>
      <c r="D43" s="408"/>
      <c r="E43" s="408"/>
      <c r="F43" s="408"/>
      <c r="G43" s="408"/>
      <c r="H43" s="408"/>
      <c r="I43" s="403"/>
      <c r="J43" s="403"/>
    </row>
    <row r="44" spans="1:10">
      <c r="A44" s="403" t="s">
        <v>268</v>
      </c>
      <c r="B44" s="433"/>
      <c r="C44" s="407" t="s">
        <v>209</v>
      </c>
      <c r="D44" s="408"/>
      <c r="E44" s="408"/>
      <c r="F44" s="408"/>
      <c r="G44" s="408"/>
      <c r="H44" s="408"/>
      <c r="I44" s="403"/>
      <c r="J44" s="403"/>
    </row>
    <row r="45" spans="1:10" ht="15" thickBot="1">
      <c r="A45" s="403"/>
      <c r="B45" s="423"/>
      <c r="C45" s="407"/>
      <c r="D45" s="408"/>
      <c r="E45" s="408"/>
      <c r="F45" s="408"/>
      <c r="G45" s="408"/>
      <c r="H45" s="408"/>
      <c r="I45" s="403"/>
      <c r="J45" s="403"/>
    </row>
    <row r="46" spans="1:10" ht="57" thickBot="1">
      <c r="A46" s="434" t="s">
        <v>441</v>
      </c>
      <c r="B46" s="435" t="s">
        <v>108</v>
      </c>
      <c r="C46" s="436" t="s">
        <v>447</v>
      </c>
      <c r="D46" s="437"/>
      <c r="E46" s="408"/>
      <c r="F46" s="438" t="s">
        <v>109</v>
      </c>
      <c r="G46" s="439" t="s">
        <v>210</v>
      </c>
      <c r="H46" s="440" t="s">
        <v>302</v>
      </c>
      <c r="I46" s="441" t="s">
        <v>368</v>
      </c>
      <c r="J46" s="403"/>
    </row>
    <row r="47" spans="1:10">
      <c r="A47" s="401" t="s">
        <v>440</v>
      </c>
      <c r="B47" s="429"/>
      <c r="C47" s="429"/>
      <c r="D47" s="442" t="s">
        <v>454</v>
      </c>
      <c r="E47" s="408"/>
      <c r="F47" s="443" t="s">
        <v>364</v>
      </c>
      <c r="G47" s="444"/>
      <c r="H47" s="445"/>
      <c r="I47" s="446"/>
      <c r="J47" s="403"/>
    </row>
    <row r="48" spans="1:10">
      <c r="A48" s="447" t="s">
        <v>448</v>
      </c>
      <c r="B48" s="429"/>
      <c r="C48" s="429"/>
      <c r="D48" s="442" t="s">
        <v>454</v>
      </c>
      <c r="E48" s="408"/>
      <c r="F48" s="443" t="s">
        <v>365</v>
      </c>
      <c r="G48" s="444"/>
      <c r="H48" s="445"/>
      <c r="I48" s="446"/>
      <c r="J48" s="403"/>
    </row>
    <row r="49" spans="1:10" ht="15" thickBot="1">
      <c r="A49" s="50" t="s">
        <v>488</v>
      </c>
      <c r="B49" s="448"/>
      <c r="C49" s="448"/>
      <c r="D49" s="449" t="s">
        <v>454</v>
      </c>
      <c r="E49" s="408"/>
      <c r="F49" s="450" t="s">
        <v>366</v>
      </c>
      <c r="G49" s="451"/>
      <c r="H49" s="455"/>
      <c r="I49" s="452"/>
      <c r="J49" s="403"/>
    </row>
    <row r="50" spans="1:10">
      <c r="A50" s="453" t="s">
        <v>441</v>
      </c>
      <c r="B50" s="429"/>
      <c r="C50" s="429"/>
      <c r="D50" s="589" t="s">
        <v>454</v>
      </c>
      <c r="E50" s="454"/>
      <c r="F50" s="408"/>
      <c r="G50" s="408"/>
      <c r="H50" s="403"/>
      <c r="I50" s="403"/>
      <c r="J50" s="403"/>
    </row>
    <row r="51" spans="1:10">
      <c r="A51" s="447" t="s">
        <v>372</v>
      </c>
      <c r="B51" s="429"/>
      <c r="C51" s="429"/>
      <c r="D51" s="590" t="s">
        <v>454</v>
      </c>
      <c r="E51" s="454"/>
      <c r="F51" s="408"/>
      <c r="G51" s="408" t="s">
        <v>418</v>
      </c>
      <c r="H51" s="403"/>
      <c r="I51" s="403"/>
      <c r="J51" s="403"/>
    </row>
    <row r="52" spans="1:10" ht="15" thickBot="1">
      <c r="A52" s="50" t="s">
        <v>487</v>
      </c>
      <c r="B52" s="448"/>
      <c r="C52" s="448"/>
      <c r="D52" s="591" t="s">
        <v>454</v>
      </c>
      <c r="E52" s="454"/>
      <c r="F52" s="408"/>
      <c r="G52" s="408"/>
      <c r="H52" s="403"/>
      <c r="I52" s="403"/>
      <c r="J52" s="403"/>
    </row>
    <row r="53" spans="1:10">
      <c r="A53" s="403"/>
      <c r="B53" s="408"/>
      <c r="C53" s="408"/>
      <c r="D53" s="408"/>
      <c r="E53" s="408"/>
      <c r="F53" s="408"/>
      <c r="G53" s="408"/>
      <c r="H53" s="408"/>
      <c r="I53" s="403"/>
      <c r="J53" s="403"/>
    </row>
    <row r="54" spans="1:10">
      <c r="A54" s="403"/>
      <c r="B54" s="408"/>
      <c r="C54" s="408"/>
      <c r="D54" s="408"/>
      <c r="E54" s="408"/>
      <c r="F54" s="408" t="s">
        <v>418</v>
      </c>
      <c r="G54" s="408"/>
      <c r="H54" s="408"/>
      <c r="I54" s="403"/>
      <c r="J54" s="403"/>
    </row>
    <row r="55" spans="1:10">
      <c r="A55" s="403"/>
      <c r="B55" s="408"/>
      <c r="C55" s="408"/>
      <c r="D55" s="408"/>
      <c r="E55" s="408"/>
      <c r="F55" s="408"/>
      <c r="G55" s="408"/>
      <c r="H55" s="408"/>
      <c r="I55" s="403"/>
      <c r="J55" s="403"/>
    </row>
    <row r="56" spans="1:10">
      <c r="A56" s="403"/>
      <c r="B56" s="408"/>
      <c r="C56" s="408"/>
      <c r="D56" s="408"/>
      <c r="E56" s="408"/>
      <c r="F56" s="408"/>
      <c r="G56" s="408"/>
      <c r="H56" s="408"/>
      <c r="I56" s="403"/>
      <c r="J56" s="403"/>
    </row>
    <row r="57" spans="1:10">
      <c r="A57" s="403"/>
      <c r="B57" s="408"/>
      <c r="C57" s="408"/>
      <c r="D57" s="408"/>
      <c r="E57" s="408"/>
      <c r="F57" s="408"/>
      <c r="G57" s="408"/>
      <c r="H57" s="408"/>
      <c r="I57" s="403"/>
      <c r="J57" s="403"/>
    </row>
    <row r="58" spans="1:10">
      <c r="A58" s="403"/>
      <c r="B58" s="408"/>
      <c r="C58" s="408"/>
      <c r="D58" s="408"/>
      <c r="E58" s="408"/>
      <c r="F58" s="408"/>
      <c r="G58" s="408"/>
      <c r="H58" s="408"/>
      <c r="I58" s="403"/>
      <c r="J58" s="403"/>
    </row>
    <row r="59" spans="1:10">
      <c r="A59" s="403"/>
      <c r="B59" s="408"/>
      <c r="C59" s="429"/>
      <c r="D59" s="408"/>
      <c r="E59" s="408"/>
      <c r="F59" s="408"/>
      <c r="G59" s="408"/>
      <c r="H59" s="408"/>
      <c r="I59" s="403"/>
      <c r="J59" s="403"/>
    </row>
    <row r="60" spans="1:10">
      <c r="A60" s="403"/>
      <c r="B60" s="423"/>
      <c r="C60" s="403"/>
      <c r="D60" s="403"/>
      <c r="E60" s="403"/>
      <c r="F60" s="403"/>
      <c r="G60" s="403"/>
      <c r="H60" s="403"/>
      <c r="I60" s="403"/>
      <c r="J60" s="40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401" t="s">
        <v>417</v>
      </c>
      <c r="B1" s="402" t="s">
        <v>53</v>
      </c>
      <c r="C1" s="402"/>
      <c r="D1" s="402"/>
      <c r="E1" s="402"/>
      <c r="F1" s="404"/>
      <c r="G1" s="404"/>
      <c r="H1" s="404"/>
      <c r="I1" s="405"/>
      <c r="J1" s="403"/>
    </row>
    <row r="2" spans="1:13">
      <c r="A2" s="406" t="s">
        <v>408</v>
      </c>
      <c r="B2" s="461" t="s">
        <v>51</v>
      </c>
      <c r="C2" s="463"/>
      <c r="D2" s="463"/>
      <c r="E2" s="463"/>
      <c r="F2" s="463"/>
      <c r="G2" s="463"/>
      <c r="H2" s="463"/>
      <c r="I2" s="409"/>
      <c r="J2" s="403"/>
    </row>
    <row r="3" spans="1:13">
      <c r="A3" s="406" t="s">
        <v>409</v>
      </c>
      <c r="B3" s="467">
        <v>40909</v>
      </c>
      <c r="C3" s="468"/>
      <c r="D3" s="463"/>
      <c r="E3" s="463"/>
      <c r="F3" s="463"/>
      <c r="G3" s="463"/>
      <c r="H3" s="463"/>
      <c r="I3" s="409"/>
      <c r="J3" s="403"/>
    </row>
    <row r="4" spans="1:13">
      <c r="A4" s="406" t="s">
        <v>410</v>
      </c>
      <c r="B4" s="469" t="s">
        <v>54</v>
      </c>
      <c r="C4" s="463"/>
      <c r="D4" s="463"/>
      <c r="E4" s="463"/>
      <c r="F4" s="463"/>
      <c r="G4" s="463"/>
      <c r="H4" s="463"/>
      <c r="I4" s="409"/>
      <c r="J4" s="403"/>
    </row>
    <row r="5" spans="1:13">
      <c r="A5" s="406" t="s">
        <v>411</v>
      </c>
      <c r="B5" s="470">
        <v>2010</v>
      </c>
      <c r="C5" s="462"/>
      <c r="D5" s="463"/>
      <c r="E5" s="463"/>
      <c r="F5" s="463"/>
      <c r="G5" s="463"/>
      <c r="H5" s="463"/>
      <c r="I5" s="409"/>
      <c r="J5" s="403"/>
    </row>
    <row r="6" spans="1:13" ht="15">
      <c r="A6" s="406" t="s">
        <v>435</v>
      </c>
      <c r="B6" s="461" t="e">
        <f>#REF!</f>
        <v>#REF!</v>
      </c>
      <c r="C6" s="462"/>
      <c r="D6" s="463"/>
      <c r="E6" s="464" t="s">
        <v>265</v>
      </c>
      <c r="F6" s="465" t="s">
        <v>55</v>
      </c>
      <c r="G6" s="466"/>
      <c r="H6" s="466"/>
      <c r="I6" s="409"/>
      <c r="J6" s="403"/>
      <c r="M6" s="524"/>
    </row>
    <row r="7" spans="1:13" ht="15" thickBot="1">
      <c r="A7" s="410" t="s">
        <v>430</v>
      </c>
      <c r="B7" s="411" t="s">
        <v>300</v>
      </c>
      <c r="C7" s="412"/>
      <c r="D7" s="413"/>
      <c r="E7" s="414" t="s">
        <v>304</v>
      </c>
      <c r="F7" s="505" t="s">
        <v>56</v>
      </c>
      <c r="G7" s="415"/>
      <c r="H7" s="413"/>
      <c r="I7" s="416"/>
      <c r="J7" s="403"/>
    </row>
    <row r="8" spans="1:13">
      <c r="A8" s="417"/>
      <c r="B8" s="408"/>
      <c r="C8" s="408"/>
      <c r="D8" s="408"/>
      <c r="E8" s="408"/>
      <c r="F8" s="408"/>
      <c r="G8" s="408"/>
      <c r="H8" s="408"/>
      <c r="I8" s="403"/>
      <c r="J8" s="403"/>
    </row>
    <row r="9" spans="1:13">
      <c r="A9" s="418" t="s">
        <v>385</v>
      </c>
      <c r="B9" s="419" t="s">
        <v>412</v>
      </c>
      <c r="C9" s="419" t="s">
        <v>413</v>
      </c>
      <c r="D9" s="408"/>
      <c r="E9" s="485" t="s">
        <v>60</v>
      </c>
      <c r="F9" s="488"/>
      <c r="G9" s="488"/>
      <c r="H9" s="488"/>
      <c r="I9" s="517"/>
      <c r="J9" s="488" t="s">
        <v>413</v>
      </c>
    </row>
    <row r="10" spans="1:13">
      <c r="A10" s="403" t="s">
        <v>421</v>
      </c>
      <c r="B10" s="420">
        <v>6</v>
      </c>
      <c r="C10" s="408" t="s">
        <v>348</v>
      </c>
      <c r="D10" s="408"/>
      <c r="E10" s="407" t="s">
        <v>162</v>
      </c>
      <c r="F10" s="408"/>
      <c r="G10" s="408"/>
      <c r="H10" s="408"/>
      <c r="I10" s="518">
        <v>2</v>
      </c>
      <c r="J10" s="403" t="s">
        <v>333</v>
      </c>
    </row>
    <row r="11" spans="1:13">
      <c r="A11" s="403" t="s">
        <v>57</v>
      </c>
      <c r="B11" s="458">
        <v>13</v>
      </c>
      <c r="C11" s="408" t="s">
        <v>460</v>
      </c>
      <c r="D11" s="408"/>
      <c r="E11" s="407" t="s">
        <v>61</v>
      </c>
      <c r="F11" s="408"/>
      <c r="G11" s="408"/>
      <c r="H11" s="408"/>
      <c r="I11" s="313">
        <v>300</v>
      </c>
      <c r="J11" s="403" t="s">
        <v>26</v>
      </c>
    </row>
    <row r="12" spans="1:13">
      <c r="A12" s="403" t="s">
        <v>58</v>
      </c>
      <c r="B12" s="514">
        <v>25</v>
      </c>
      <c r="C12" s="408" t="s">
        <v>72</v>
      </c>
      <c r="D12" s="408"/>
      <c r="E12" s="408"/>
      <c r="F12" s="408"/>
      <c r="G12" s="408"/>
      <c r="H12" s="408"/>
      <c r="I12" s="403"/>
      <c r="J12" s="403"/>
    </row>
    <row r="13" spans="1:13">
      <c r="A13" s="403" t="s">
        <v>59</v>
      </c>
      <c r="B13" s="515">
        <v>128</v>
      </c>
      <c r="C13" s="408" t="s">
        <v>422</v>
      </c>
      <c r="D13" s="408"/>
      <c r="E13" s="408"/>
      <c r="F13" s="408"/>
      <c r="G13" s="408"/>
      <c r="H13" s="408"/>
      <c r="I13" s="403"/>
      <c r="J13" s="403"/>
    </row>
    <row r="14" spans="1:13">
      <c r="A14" s="403"/>
      <c r="B14" s="456"/>
      <c r="C14" s="408"/>
      <c r="D14" s="408"/>
      <c r="E14" s="522" t="s">
        <v>69</v>
      </c>
      <c r="F14" s="487"/>
      <c r="G14" s="482"/>
      <c r="H14" s="482"/>
      <c r="I14" s="483"/>
      <c r="J14" s="488"/>
    </row>
    <row r="15" spans="1:13">
      <c r="A15" s="485" t="s">
        <v>62</v>
      </c>
      <c r="B15" s="520"/>
      <c r="C15" s="482"/>
      <c r="D15" s="408"/>
      <c r="E15" s="15" t="s">
        <v>23</v>
      </c>
      <c r="F15" s="408"/>
      <c r="G15" s="408"/>
      <c r="H15" s="408"/>
      <c r="I15" s="523">
        <v>1</v>
      </c>
      <c r="J15" s="403"/>
    </row>
    <row r="16" spans="1:13">
      <c r="A16" s="519" t="s">
        <v>63</v>
      </c>
      <c r="B16" s="528">
        <v>3385</v>
      </c>
      <c r="C16" s="408" t="s">
        <v>26</v>
      </c>
      <c r="D16" s="408"/>
      <c r="E16" s="10" t="s">
        <v>29</v>
      </c>
      <c r="F16" s="408"/>
      <c r="G16" s="408"/>
      <c r="H16" s="408"/>
      <c r="I16" s="525">
        <v>4672</v>
      </c>
      <c r="J16" s="403" t="s">
        <v>26</v>
      </c>
    </row>
    <row r="17" spans="1:10">
      <c r="A17" s="519" t="s">
        <v>64</v>
      </c>
      <c r="B17" s="528">
        <v>33850</v>
      </c>
      <c r="C17" s="408" t="s">
        <v>26</v>
      </c>
      <c r="D17" s="408"/>
      <c r="E17" s="8" t="s">
        <v>169</v>
      </c>
      <c r="I17" s="526">
        <f>52/12</f>
        <v>4.333333333333333</v>
      </c>
      <c r="J17" t="s">
        <v>188</v>
      </c>
    </row>
    <row r="18" spans="1:10">
      <c r="A18" s="519" t="s">
        <v>65</v>
      </c>
      <c r="B18" s="528">
        <v>33850</v>
      </c>
      <c r="C18" s="408" t="s">
        <v>26</v>
      </c>
      <c r="D18" s="408"/>
      <c r="E18" s="10" t="s">
        <v>24</v>
      </c>
      <c r="F18" s="408"/>
      <c r="G18" s="408"/>
      <c r="H18" s="408"/>
      <c r="I18" s="518" t="e">
        <f>#REF!</f>
        <v>#REF!</v>
      </c>
      <c r="J18" s="403" t="s">
        <v>305</v>
      </c>
    </row>
    <row r="19" spans="1:10">
      <c r="A19" s="519" t="s">
        <v>66</v>
      </c>
      <c r="B19" s="528">
        <v>20310</v>
      </c>
      <c r="C19" s="408" t="s">
        <v>26</v>
      </c>
      <c r="D19" s="408"/>
      <c r="E19" s="10" t="s">
        <v>25</v>
      </c>
      <c r="F19" s="408"/>
      <c r="G19" s="408"/>
      <c r="H19" s="408"/>
      <c r="I19" s="518" t="e">
        <f>#REF!</f>
        <v>#REF!</v>
      </c>
      <c r="J19" s="403" t="s">
        <v>333</v>
      </c>
    </row>
    <row r="20" spans="1:10">
      <c r="A20" s="519" t="s">
        <v>67</v>
      </c>
      <c r="B20" s="528">
        <v>1354</v>
      </c>
      <c r="C20" s="408" t="s">
        <v>26</v>
      </c>
      <c r="D20" s="408"/>
      <c r="E20" s="10" t="s">
        <v>30</v>
      </c>
      <c r="F20" s="408"/>
      <c r="G20" s="408"/>
      <c r="H20" s="408"/>
      <c r="I20" s="527" t="e">
        <f>I16/(I17*I18*I19)</f>
        <v>#REF!</v>
      </c>
      <c r="J20" s="403" t="str">
        <f>J16</f>
        <v>2011 CNY</v>
      </c>
    </row>
    <row r="21" spans="1:10">
      <c r="A21" s="519" t="s">
        <v>68</v>
      </c>
      <c r="B21" s="528">
        <v>3385</v>
      </c>
      <c r="C21" s="408" t="s">
        <v>26</v>
      </c>
      <c r="D21" s="408"/>
    </row>
    <row r="22" spans="1:10">
      <c r="A22" s="519"/>
      <c r="B22" s="384"/>
      <c r="C22" s="408"/>
      <c r="D22" s="408"/>
    </row>
    <row r="23" spans="1:10">
      <c r="A23" s="403"/>
      <c r="B23" s="424"/>
      <c r="C23" s="408"/>
      <c r="D23" s="408"/>
      <c r="E23" s="408"/>
      <c r="F23" s="408"/>
      <c r="G23" s="408"/>
      <c r="H23" s="408"/>
      <c r="I23" s="403"/>
      <c r="J23" s="403"/>
    </row>
    <row r="24" spans="1:10">
      <c r="A24" s="5" t="s">
        <v>294</v>
      </c>
      <c r="B24" s="5"/>
      <c r="C24" s="5"/>
      <c r="D24" s="408"/>
      <c r="E24" s="521" t="s">
        <v>22</v>
      </c>
      <c r="F24" s="482"/>
      <c r="G24" s="482"/>
      <c r="H24" s="482"/>
      <c r="I24" s="483"/>
      <c r="J24" s="483"/>
    </row>
    <row r="25" spans="1:10" ht="28">
      <c r="A25" s="403" t="s">
        <v>407</v>
      </c>
      <c r="B25" s="425" t="e">
        <f>#REF!</f>
        <v>#REF!</v>
      </c>
      <c r="C25" s="408"/>
      <c r="D25" s="408"/>
      <c r="E25" s="11"/>
      <c r="F25" s="221" t="s">
        <v>412</v>
      </c>
      <c r="G25" s="221" t="s">
        <v>312</v>
      </c>
      <c r="H25" s="222" t="s">
        <v>27</v>
      </c>
      <c r="I25" s="223" t="s">
        <v>28</v>
      </c>
      <c r="J25" s="224"/>
    </row>
    <row r="26" spans="1:10">
      <c r="A26" s="403" t="s">
        <v>401</v>
      </c>
      <c r="B26" s="408" t="e">
        <f>B6-B5</f>
        <v>#REF!</v>
      </c>
      <c r="C26" s="408" t="s">
        <v>445</v>
      </c>
      <c r="D26" s="408"/>
      <c r="E26" s="14" t="s">
        <v>277</v>
      </c>
      <c r="F26" s="313">
        <v>5</v>
      </c>
      <c r="G26" s="313">
        <v>1000</v>
      </c>
      <c r="H26" s="215">
        <v>3</v>
      </c>
      <c r="I26" s="389">
        <f>G26*H26*F26</f>
        <v>15000</v>
      </c>
      <c r="J26" s="73" t="s">
        <v>26</v>
      </c>
    </row>
    <row r="27" spans="1:10">
      <c r="A27" s="403" t="s">
        <v>261</v>
      </c>
      <c r="B27" s="426" t="e">
        <f>#REF!</f>
        <v>#REF!</v>
      </c>
      <c r="C27" s="408"/>
      <c r="D27" s="408"/>
    </row>
    <row r="28" spans="1:10">
      <c r="A28" s="403" t="s">
        <v>397</v>
      </c>
      <c r="B28" s="423" t="e">
        <f>#REF!</f>
        <v>#REF!</v>
      </c>
      <c r="C28" s="7" t="s">
        <v>347</v>
      </c>
      <c r="D28" s="408"/>
      <c r="E28" s="408"/>
      <c r="F28" s="408"/>
      <c r="G28" s="423"/>
      <c r="H28" s="408"/>
      <c r="I28" s="403"/>
      <c r="J28" s="403"/>
    </row>
    <row r="29" spans="1:10">
      <c r="A29" s="403" t="s">
        <v>399</v>
      </c>
      <c r="B29" s="423" t="e">
        <f>#REF!</f>
        <v>#REF!</v>
      </c>
      <c r="C29" s="7" t="s">
        <v>347</v>
      </c>
      <c r="D29" s="408"/>
      <c r="E29" s="408"/>
      <c r="F29" s="408"/>
      <c r="G29" s="408"/>
      <c r="H29" s="408"/>
      <c r="I29" s="403"/>
      <c r="J29" s="403"/>
    </row>
    <row r="30" spans="1:10">
      <c r="A30" s="403" t="s">
        <v>400</v>
      </c>
      <c r="B30" s="423" t="e">
        <f>#REF!</f>
        <v>#REF!</v>
      </c>
      <c r="C30" s="7" t="s">
        <v>347</v>
      </c>
      <c r="D30" s="408"/>
      <c r="E30" s="408"/>
      <c r="F30" s="408"/>
      <c r="G30" s="408"/>
      <c r="H30" s="408"/>
      <c r="I30" s="403"/>
      <c r="J30" s="403"/>
    </row>
    <row r="31" spans="1:10">
      <c r="A31" s="403"/>
      <c r="B31" s="408"/>
      <c r="C31" s="408"/>
      <c r="D31" s="408"/>
      <c r="E31" s="408"/>
      <c r="F31" s="408"/>
      <c r="G31" s="408"/>
      <c r="H31" s="408"/>
      <c r="I31" s="403"/>
      <c r="J31" s="403"/>
    </row>
    <row r="32" spans="1:10">
      <c r="A32" s="403"/>
      <c r="B32" s="408"/>
      <c r="C32" s="408"/>
      <c r="D32" s="408"/>
      <c r="E32" s="408"/>
      <c r="F32" s="408"/>
      <c r="G32" s="408"/>
      <c r="H32" s="408"/>
      <c r="I32" s="403"/>
      <c r="J32" s="403"/>
    </row>
    <row r="33" spans="1:10" ht="42">
      <c r="A33" s="428" t="s">
        <v>361</v>
      </c>
      <c r="B33" s="428" t="s">
        <v>449</v>
      </c>
      <c r="C33" s="428" t="s">
        <v>458</v>
      </c>
      <c r="D33" s="428" t="s">
        <v>450</v>
      </c>
      <c r="E33" s="428" t="s">
        <v>459</v>
      </c>
      <c r="F33" s="428" t="s">
        <v>432</v>
      </c>
      <c r="G33" s="428" t="s">
        <v>420</v>
      </c>
      <c r="H33" s="428" t="s">
        <v>434</v>
      </c>
      <c r="I33" s="428" t="s">
        <v>452</v>
      </c>
      <c r="J33" s="428" t="s">
        <v>321</v>
      </c>
    </row>
    <row r="34" spans="1:10" s="497" customFormat="1">
      <c r="A34" s="498" t="s">
        <v>32</v>
      </c>
      <c r="B34" s="529">
        <f>B16</f>
        <v>3385</v>
      </c>
      <c r="C34" s="529" t="str">
        <f>C16</f>
        <v>2011 CNY</v>
      </c>
      <c r="D34" s="530">
        <f>B13</f>
        <v>128</v>
      </c>
      <c r="E34" s="478">
        <v>1</v>
      </c>
      <c r="F34" s="529">
        <f>B:B*D:D</f>
        <v>433280</v>
      </c>
      <c r="G34" s="531" t="e">
        <f>F:F/$B$28</f>
        <v>#REF!</v>
      </c>
      <c r="H34" s="531" t="e">
        <f>G:G*E:E</f>
        <v>#REF!</v>
      </c>
      <c r="I34" s="531" t="e">
        <f>H:H*((1+$B$27)^$B$26)</f>
        <v>#REF!</v>
      </c>
      <c r="J34" s="478" t="s">
        <v>330</v>
      </c>
    </row>
    <row r="35" spans="1:10" s="497" customFormat="1">
      <c r="A35" s="498" t="s">
        <v>31</v>
      </c>
      <c r="B35" s="529">
        <f>SUM(B17:B19)</f>
        <v>88010</v>
      </c>
      <c r="C35" s="478" t="str">
        <f>C17</f>
        <v>2011 CNY</v>
      </c>
      <c r="D35" s="478">
        <v>1</v>
      </c>
      <c r="E35" s="478">
        <v>1</v>
      </c>
      <c r="F35" s="529">
        <f t="shared" ref="F35:F40" si="0">B:B*D:D</f>
        <v>88010</v>
      </c>
      <c r="G35" s="531" t="e">
        <f t="shared" ref="G35:G40" si="1">F:F/$B$28</f>
        <v>#REF!</v>
      </c>
      <c r="H35" s="531" t="e">
        <f t="shared" ref="H35:H40" si="2">G:G*E:E</f>
        <v>#REF!</v>
      </c>
      <c r="I35" s="531" t="e">
        <f t="shared" ref="I35:I40" si="3">H:H*((1+$B$27)^$B$26)</f>
        <v>#REF!</v>
      </c>
      <c r="J35" s="478" t="s">
        <v>330</v>
      </c>
    </row>
    <row r="36" spans="1:10" s="497" customFormat="1">
      <c r="A36" s="519" t="s">
        <v>67</v>
      </c>
      <c r="B36" s="529">
        <f>B20</f>
        <v>1354</v>
      </c>
      <c r="C36" s="478" t="str">
        <f>C20</f>
        <v>2011 CNY</v>
      </c>
      <c r="D36" s="478">
        <v>1</v>
      </c>
      <c r="E36" s="478">
        <v>1</v>
      </c>
      <c r="F36" s="529">
        <f t="shared" si="0"/>
        <v>1354</v>
      </c>
      <c r="G36" s="531" t="e">
        <f t="shared" si="1"/>
        <v>#REF!</v>
      </c>
      <c r="H36" s="531" t="e">
        <f t="shared" si="2"/>
        <v>#REF!</v>
      </c>
      <c r="I36" s="531" t="e">
        <f t="shared" si="3"/>
        <v>#REF!</v>
      </c>
      <c r="J36" s="478" t="s">
        <v>330</v>
      </c>
    </row>
    <row r="37" spans="1:10" s="497" customFormat="1">
      <c r="A37" s="498" t="s">
        <v>33</v>
      </c>
      <c r="B37" s="529">
        <f>B21</f>
        <v>3385</v>
      </c>
      <c r="C37" s="478" t="str">
        <f>C21</f>
        <v>2011 CNY</v>
      </c>
      <c r="D37" s="478">
        <v>1</v>
      </c>
      <c r="E37" s="478">
        <v>1</v>
      </c>
      <c r="F37" s="529">
        <f t="shared" si="0"/>
        <v>3385</v>
      </c>
      <c r="G37" s="531" t="e">
        <f t="shared" si="1"/>
        <v>#REF!</v>
      </c>
      <c r="H37" s="531" t="e">
        <f t="shared" si="2"/>
        <v>#REF!</v>
      </c>
      <c r="I37" s="531" t="e">
        <f t="shared" si="3"/>
        <v>#REF!</v>
      </c>
      <c r="J37" s="478" t="s">
        <v>330</v>
      </c>
    </row>
    <row r="38" spans="1:10">
      <c r="A38" s="403" t="s">
        <v>36</v>
      </c>
      <c r="B38" s="494">
        <f>I11</f>
        <v>300</v>
      </c>
      <c r="C38" s="408" t="str">
        <f>J11</f>
        <v>2011 CNY</v>
      </c>
      <c r="D38" s="408">
        <f>B11</f>
        <v>13</v>
      </c>
      <c r="E38" s="408">
        <v>1</v>
      </c>
      <c r="F38" s="529">
        <f t="shared" si="0"/>
        <v>3900</v>
      </c>
      <c r="G38" s="531" t="e">
        <f t="shared" si="1"/>
        <v>#REF!</v>
      </c>
      <c r="H38" s="531" t="e">
        <f t="shared" si="2"/>
        <v>#REF!</v>
      </c>
      <c r="I38" s="531" t="e">
        <f t="shared" si="3"/>
        <v>#REF!</v>
      </c>
      <c r="J38" s="478" t="s">
        <v>330</v>
      </c>
    </row>
    <row r="39" spans="1:10">
      <c r="A39" s="403" t="s">
        <v>34</v>
      </c>
      <c r="B39" s="494" t="e">
        <f>I20*I10</f>
        <v>#REF!</v>
      </c>
      <c r="C39" s="408" t="str">
        <f>J20</f>
        <v>2011 CNY</v>
      </c>
      <c r="D39" s="408">
        <f>B13*I15</f>
        <v>128</v>
      </c>
      <c r="E39" s="408">
        <v>1</v>
      </c>
      <c r="F39" s="529" t="e">
        <f t="shared" si="0"/>
        <v>#REF!</v>
      </c>
      <c r="G39" s="531" t="e">
        <f t="shared" si="1"/>
        <v>#REF!</v>
      </c>
      <c r="H39" s="531" t="e">
        <f t="shared" si="2"/>
        <v>#REF!</v>
      </c>
      <c r="I39" s="531" t="e">
        <f t="shared" si="3"/>
        <v>#REF!</v>
      </c>
      <c r="J39" s="408" t="s">
        <v>235</v>
      </c>
    </row>
    <row r="40" spans="1:10">
      <c r="A40" s="403" t="s">
        <v>35</v>
      </c>
      <c r="B40" s="494">
        <f>I26</f>
        <v>15000</v>
      </c>
      <c r="C40" s="408" t="str">
        <f>J26</f>
        <v>2011 CNY</v>
      </c>
      <c r="D40" s="408">
        <v>1</v>
      </c>
      <c r="E40" s="408">
        <v>1</v>
      </c>
      <c r="F40" s="529">
        <f t="shared" si="0"/>
        <v>15000</v>
      </c>
      <c r="G40" s="531" t="e">
        <f t="shared" si="1"/>
        <v>#REF!</v>
      </c>
      <c r="H40" s="531" t="e">
        <f t="shared" si="2"/>
        <v>#REF!</v>
      </c>
      <c r="I40" s="531" t="e">
        <f t="shared" si="3"/>
        <v>#REF!</v>
      </c>
      <c r="J40" s="532" t="s">
        <v>330</v>
      </c>
    </row>
    <row r="41" spans="1:10">
      <c r="A41" s="403"/>
      <c r="B41" s="457"/>
      <c r="C41" s="408"/>
      <c r="D41" s="427"/>
      <c r="E41" s="408"/>
      <c r="F41" s="423"/>
      <c r="G41" s="429"/>
      <c r="H41" s="408"/>
      <c r="I41" s="403"/>
      <c r="J41" s="403"/>
    </row>
    <row r="42" spans="1:10">
      <c r="A42" s="403"/>
      <c r="B42" s="429"/>
      <c r="C42" s="408"/>
      <c r="D42" s="408"/>
      <c r="E42" s="408"/>
      <c r="F42" s="408"/>
      <c r="G42" s="429"/>
      <c r="H42" s="408"/>
      <c r="I42" s="403"/>
      <c r="J42" s="403"/>
    </row>
    <row r="43" spans="1:10">
      <c r="A43" s="418" t="s">
        <v>444</v>
      </c>
      <c r="B43" s="431" t="s">
        <v>185</v>
      </c>
      <c r="C43" s="419" t="s">
        <v>413</v>
      </c>
      <c r="D43" s="419" t="s">
        <v>383</v>
      </c>
      <c r="E43" s="408"/>
      <c r="F43" s="408"/>
      <c r="G43" s="429"/>
      <c r="H43" s="408"/>
      <c r="I43" s="403"/>
      <c r="J43" s="403"/>
    </row>
    <row r="44" spans="1:10">
      <c r="A44" s="403" t="s">
        <v>442</v>
      </c>
      <c r="B44" s="432">
        <v>0.17</v>
      </c>
      <c r="C44" s="407" t="s">
        <v>303</v>
      </c>
      <c r="D44" s="516">
        <v>0.1</v>
      </c>
      <c r="E44" s="408"/>
      <c r="F44" s="408"/>
      <c r="G44" s="408"/>
      <c r="H44" s="408"/>
      <c r="I44" s="403"/>
      <c r="J44" s="403"/>
    </row>
    <row r="45" spans="1:10">
      <c r="A45" s="403" t="s">
        <v>451</v>
      </c>
      <c r="B45" s="433">
        <f>B44*B13</f>
        <v>21.76</v>
      </c>
      <c r="C45" s="407" t="s">
        <v>303</v>
      </c>
      <c r="D45" s="408"/>
      <c r="E45" s="408"/>
      <c r="F45" s="408"/>
      <c r="G45" s="408"/>
      <c r="H45" s="408"/>
      <c r="I45" s="403"/>
      <c r="J45" s="403"/>
    </row>
    <row r="46" spans="1:10">
      <c r="A46" s="403"/>
      <c r="B46" s="422"/>
      <c r="C46" s="407"/>
      <c r="D46" s="408"/>
      <c r="E46" s="408"/>
      <c r="F46" s="408"/>
      <c r="G46" s="408"/>
      <c r="H46" s="408"/>
      <c r="I46" s="403"/>
      <c r="J46" s="403"/>
    </row>
    <row r="47" spans="1:10">
      <c r="A47" s="403" t="s">
        <v>268</v>
      </c>
      <c r="B47" s="433">
        <f>B44+(1.645*D44)</f>
        <v>0.33450000000000002</v>
      </c>
      <c r="C47" s="407" t="s">
        <v>303</v>
      </c>
      <c r="D47" s="408"/>
      <c r="E47" s="408"/>
      <c r="F47" s="408"/>
      <c r="G47" s="408"/>
      <c r="H47" s="408"/>
      <c r="I47" s="403"/>
      <c r="J47" s="403"/>
    </row>
    <row r="48" spans="1:10">
      <c r="A48" s="403" t="s">
        <v>268</v>
      </c>
      <c r="B48" s="433">
        <f>B44-(1.645*D44)</f>
        <v>5.5000000000000049E-3</v>
      </c>
      <c r="C48" s="407" t="s">
        <v>209</v>
      </c>
      <c r="D48" s="408"/>
      <c r="E48" s="408"/>
      <c r="F48" s="408"/>
      <c r="G48" s="408"/>
      <c r="H48" s="408"/>
      <c r="I48" s="403"/>
      <c r="J48" s="403"/>
    </row>
    <row r="49" spans="1:10" ht="15" thickBot="1">
      <c r="A49" s="403"/>
      <c r="B49" s="423"/>
      <c r="C49" s="407"/>
      <c r="D49" s="408"/>
      <c r="E49" s="408"/>
      <c r="F49" s="408"/>
      <c r="G49" s="408"/>
      <c r="H49" s="408"/>
      <c r="I49" s="403"/>
      <c r="J49" s="403"/>
    </row>
    <row r="50" spans="1:10" ht="57" thickBot="1">
      <c r="A50" s="588" t="s">
        <v>441</v>
      </c>
      <c r="B50" s="435" t="s">
        <v>108</v>
      </c>
      <c r="C50" s="436" t="s">
        <v>447</v>
      </c>
      <c r="D50" s="437"/>
      <c r="E50" s="408"/>
      <c r="F50" s="438" t="s">
        <v>109</v>
      </c>
      <c r="G50" s="439" t="s">
        <v>210</v>
      </c>
      <c r="H50" s="440" t="s">
        <v>302</v>
      </c>
      <c r="I50" s="441" t="s">
        <v>368</v>
      </c>
      <c r="J50" s="403"/>
    </row>
    <row r="51" spans="1:10">
      <c r="A51" s="401" t="s">
        <v>440</v>
      </c>
      <c r="B51" s="490" t="e">
        <f>SUM(I34:I40)</f>
        <v>#REF!</v>
      </c>
      <c r="C51" s="429" t="e">
        <f t="shared" ref="C51:C56" si="4">B:B*($B$29/$B$30)</f>
        <v>#REF!</v>
      </c>
      <c r="D51" s="442" t="s">
        <v>454</v>
      </c>
      <c r="E51" s="408"/>
      <c r="F51" s="443" t="s">
        <v>364</v>
      </c>
      <c r="G51" s="444">
        <f>B44</f>
        <v>0.17</v>
      </c>
      <c r="H51" s="445" t="e">
        <f>$B$51/(G:G*$B$13)</f>
        <v>#REF!</v>
      </c>
      <c r="I51" s="503" t="e">
        <f>100/H:H</f>
        <v>#REF!</v>
      </c>
      <c r="J51" s="403"/>
    </row>
    <row r="52" spans="1:10">
      <c r="A52" s="447" t="s">
        <v>448</v>
      </c>
      <c r="B52" s="490" t="e">
        <f>SUM(I34:I38)+I40</f>
        <v>#REF!</v>
      </c>
      <c r="C52" s="429" t="e">
        <f t="shared" si="4"/>
        <v>#REF!</v>
      </c>
      <c r="D52" s="442" t="s">
        <v>454</v>
      </c>
      <c r="E52" s="408"/>
      <c r="F52" s="443" t="s">
        <v>365</v>
      </c>
      <c r="G52" s="444">
        <f>B47</f>
        <v>0.33450000000000002</v>
      </c>
      <c r="H52" s="445" t="e">
        <f>$B$51/(G:G*$B$13)</f>
        <v>#REF!</v>
      </c>
      <c r="I52" s="503" t="e">
        <f>100/H:H</f>
        <v>#REF!</v>
      </c>
      <c r="J52" s="403"/>
    </row>
    <row r="53" spans="1:10" ht="15" thickBot="1">
      <c r="A53" s="50" t="s">
        <v>488</v>
      </c>
      <c r="B53" s="534" t="e">
        <f>I39</f>
        <v>#REF!</v>
      </c>
      <c r="C53" s="533" t="e">
        <f t="shared" si="4"/>
        <v>#REF!</v>
      </c>
      <c r="D53" s="449" t="s">
        <v>454</v>
      </c>
      <c r="E53" s="408"/>
      <c r="F53" s="450" t="s">
        <v>366</v>
      </c>
      <c r="G53" s="451">
        <f>B48</f>
        <v>5.5000000000000049E-3</v>
      </c>
      <c r="H53" s="535" t="e">
        <f>$B$51/(G:G*$B$13)</f>
        <v>#REF!</v>
      </c>
      <c r="I53" s="536" t="e">
        <f>100/H:H</f>
        <v>#REF!</v>
      </c>
      <c r="J53" s="403"/>
    </row>
    <row r="54" spans="1:10">
      <c r="A54" s="453" t="s">
        <v>441</v>
      </c>
      <c r="B54" s="490" t="e">
        <f>B51/B45</f>
        <v>#REF!</v>
      </c>
      <c r="C54" s="429" t="e">
        <f t="shared" si="4"/>
        <v>#REF!</v>
      </c>
      <c r="D54" s="589" t="s">
        <v>454</v>
      </c>
      <c r="E54" s="454"/>
      <c r="F54" s="408"/>
      <c r="G54" s="408"/>
      <c r="H54" s="403"/>
      <c r="I54" s="403"/>
      <c r="J54" s="403"/>
    </row>
    <row r="55" spans="1:10">
      <c r="A55" s="447" t="s">
        <v>372</v>
      </c>
      <c r="B55" s="490" t="e">
        <f>B52/B45</f>
        <v>#REF!</v>
      </c>
      <c r="C55" s="429" t="e">
        <f t="shared" si="4"/>
        <v>#REF!</v>
      </c>
      <c r="D55" s="590" t="s">
        <v>454</v>
      </c>
      <c r="E55" s="454"/>
      <c r="F55" s="408"/>
      <c r="G55" s="408" t="s">
        <v>418</v>
      </c>
      <c r="H55" s="403"/>
      <c r="I55" s="403"/>
      <c r="J55" s="403"/>
    </row>
    <row r="56" spans="1:10" ht="15" thickBot="1">
      <c r="A56" s="50" t="s">
        <v>487</v>
      </c>
      <c r="B56" s="534" t="e">
        <f>B53/B45</f>
        <v>#REF!</v>
      </c>
      <c r="C56" s="533" t="e">
        <f t="shared" si="4"/>
        <v>#REF!</v>
      </c>
      <c r="D56" s="591" t="s">
        <v>454</v>
      </c>
      <c r="E56" s="454"/>
      <c r="F56" s="408"/>
      <c r="G56" s="408"/>
      <c r="H56" s="403"/>
      <c r="I56" s="403"/>
      <c r="J56" s="403"/>
    </row>
    <row r="57" spans="1:10">
      <c r="A57" s="403"/>
      <c r="B57" s="408"/>
      <c r="C57" s="408"/>
      <c r="D57" s="408"/>
      <c r="E57" s="408"/>
      <c r="F57" s="408"/>
      <c r="G57" s="408"/>
      <c r="H57" s="408"/>
      <c r="I57" s="403"/>
      <c r="J57" s="403"/>
    </row>
    <row r="58" spans="1:10">
      <c r="A58" s="403"/>
      <c r="B58" s="408"/>
      <c r="C58" s="408"/>
      <c r="D58" s="408"/>
      <c r="E58" s="408"/>
      <c r="F58" s="408" t="s">
        <v>418</v>
      </c>
      <c r="G58" s="408"/>
      <c r="H58" s="408"/>
      <c r="I58" s="403"/>
      <c r="J58" s="403"/>
    </row>
    <row r="59" spans="1:10">
      <c r="A59" s="403"/>
      <c r="B59" s="408"/>
      <c r="C59" s="408"/>
      <c r="D59" s="408"/>
      <c r="E59" s="408"/>
      <c r="F59" s="408"/>
      <c r="G59" s="408"/>
      <c r="H59" s="408"/>
      <c r="I59" s="403"/>
      <c r="J59" s="403"/>
    </row>
    <row r="60" spans="1:10">
      <c r="A60" s="403"/>
      <c r="B60" s="408"/>
      <c r="C60" s="408"/>
      <c r="D60" s="408"/>
      <c r="E60" s="408"/>
      <c r="F60" s="408"/>
      <c r="G60" s="408"/>
      <c r="H60" s="408"/>
      <c r="I60" s="403"/>
      <c r="J60" s="403"/>
    </row>
    <row r="61" spans="1:10">
      <c r="A61" s="403"/>
      <c r="B61" s="408"/>
      <c r="C61" s="408"/>
      <c r="D61" s="408"/>
      <c r="E61" s="408"/>
      <c r="F61" s="408"/>
      <c r="G61" s="408"/>
      <c r="H61" s="408"/>
      <c r="I61" s="403"/>
      <c r="J61" s="403"/>
    </row>
    <row r="62" spans="1:10">
      <c r="A62" s="403"/>
      <c r="B62" s="408"/>
      <c r="C62" s="408"/>
      <c r="D62" s="408"/>
      <c r="E62" s="408"/>
      <c r="F62" s="408"/>
      <c r="G62" s="408"/>
      <c r="H62" s="408"/>
      <c r="I62" s="403"/>
      <c r="J62" s="403"/>
    </row>
    <row r="63" spans="1:10">
      <c r="A63" s="403"/>
      <c r="B63" s="408"/>
      <c r="C63" s="429"/>
      <c r="D63" s="408"/>
      <c r="E63" s="408"/>
      <c r="F63" s="408"/>
      <c r="G63" s="408"/>
      <c r="H63" s="408"/>
      <c r="I63" s="403"/>
      <c r="J63" s="403"/>
    </row>
    <row r="64" spans="1:10">
      <c r="A64" s="403"/>
      <c r="B64" s="423"/>
      <c r="C64" s="403"/>
      <c r="D64" s="403"/>
      <c r="E64" s="403"/>
      <c r="F64" s="403"/>
      <c r="G64" s="403"/>
      <c r="H64" s="403"/>
      <c r="I64" s="403"/>
      <c r="J64" s="40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417</v>
      </c>
      <c r="B1" s="56" t="s">
        <v>495</v>
      </c>
      <c r="C1" s="42"/>
      <c r="D1" s="42"/>
      <c r="E1" s="42"/>
      <c r="F1" s="43"/>
      <c r="G1" s="43"/>
      <c r="H1" s="43"/>
      <c r="I1" s="548"/>
      <c r="K1" s="7"/>
    </row>
    <row r="2" spans="1:13" ht="12.75" customHeight="1">
      <c r="A2" s="58" t="s">
        <v>408</v>
      </c>
      <c r="B2" s="47" t="s">
        <v>496</v>
      </c>
      <c r="C2" s="596"/>
      <c r="D2" s="596"/>
      <c r="E2" s="596"/>
      <c r="F2" s="596"/>
      <c r="G2" s="596"/>
      <c r="H2" s="596"/>
      <c r="I2" s="59"/>
    </row>
    <row r="3" spans="1:13" ht="12.75" customHeight="1">
      <c r="A3" s="58" t="s">
        <v>409</v>
      </c>
      <c r="B3" s="60" t="s">
        <v>497</v>
      </c>
      <c r="C3" s="61"/>
      <c r="D3" s="596"/>
      <c r="E3" s="596"/>
      <c r="F3" s="596"/>
      <c r="G3" s="596"/>
      <c r="H3" s="596"/>
      <c r="I3" s="59"/>
    </row>
    <row r="4" spans="1:13" ht="12.75" customHeight="1">
      <c r="A4" s="58" t="s">
        <v>410</v>
      </c>
      <c r="B4" s="133" t="s">
        <v>498</v>
      </c>
      <c r="C4" s="91"/>
      <c r="D4" s="596"/>
      <c r="E4" s="596"/>
      <c r="F4" s="28"/>
      <c r="G4" s="28"/>
      <c r="H4" s="28"/>
      <c r="I4" s="84"/>
      <c r="J4" s="7"/>
      <c r="K4" s="7"/>
    </row>
    <row r="5" spans="1:13" ht="12.75" customHeight="1">
      <c r="A5" s="58" t="s">
        <v>411</v>
      </c>
      <c r="B5" s="219">
        <v>2010</v>
      </c>
      <c r="C5" s="62"/>
      <c r="D5" s="596"/>
      <c r="E5" s="596"/>
      <c r="F5" s="72"/>
      <c r="G5" s="28"/>
      <c r="H5" s="28"/>
      <c r="I5" s="84"/>
      <c r="J5" s="7"/>
      <c r="K5" s="7"/>
    </row>
    <row r="6" spans="1:13" ht="12.75" customHeight="1">
      <c r="A6" s="58" t="s">
        <v>435</v>
      </c>
      <c r="B6" s="575" t="e">
        <f>#REF!</f>
        <v>#REF!</v>
      </c>
      <c r="C6" s="62"/>
      <c r="D6" s="596"/>
      <c r="E6" s="596"/>
      <c r="F6" s="55"/>
      <c r="G6" s="55"/>
      <c r="H6" s="596"/>
      <c r="I6" s="59"/>
      <c r="K6" s="7"/>
    </row>
    <row r="7" spans="1:13" ht="12.75" customHeight="1">
      <c r="A7" s="58" t="s">
        <v>430</v>
      </c>
      <c r="B7" s="47" t="s">
        <v>170</v>
      </c>
      <c r="C7" s="62"/>
      <c r="D7" s="596"/>
      <c r="E7" s="596"/>
      <c r="F7" s="86" t="s">
        <v>265</v>
      </c>
      <c r="G7" s="506" t="s">
        <v>159</v>
      </c>
      <c r="H7" s="596"/>
      <c r="I7" s="59"/>
      <c r="K7" s="7"/>
    </row>
    <row r="8" spans="1:13" ht="15" customHeight="1" thickBot="1">
      <c r="A8" s="507" t="s">
        <v>165</v>
      </c>
      <c r="B8" s="513"/>
      <c r="C8" s="509"/>
      <c r="D8" s="510"/>
      <c r="E8" s="510"/>
      <c r="F8" s="511" t="s">
        <v>304</v>
      </c>
      <c r="G8" s="550" t="s">
        <v>500</v>
      </c>
      <c r="H8" s="510"/>
      <c r="I8" s="551"/>
      <c r="K8" s="7"/>
    </row>
    <row r="9" spans="1:13" ht="15" customHeight="1">
      <c r="A9" s="76"/>
      <c r="B9" s="55"/>
      <c r="C9" s="62"/>
      <c r="D9" s="596"/>
      <c r="E9" s="596"/>
      <c r="F9" s="86"/>
      <c r="G9" s="596"/>
      <c r="H9" s="596"/>
      <c r="I9" s="55"/>
      <c r="K9" s="7"/>
    </row>
    <row r="10" spans="1:13" ht="12.75" customHeight="1">
      <c r="A10" s="5" t="s">
        <v>385</v>
      </c>
      <c r="B10" s="6" t="s">
        <v>412</v>
      </c>
      <c r="C10" s="6" t="s">
        <v>413</v>
      </c>
      <c r="D10" s="594"/>
      <c r="E10" s="594"/>
      <c r="F10" s="14"/>
      <c r="G10" s="225"/>
      <c r="H10" s="386"/>
      <c r="I10" s="597"/>
      <c r="J10" s="386"/>
      <c r="K10" s="7"/>
      <c r="L10" s="387"/>
      <c r="M10" s="293"/>
    </row>
    <row r="11" spans="1:13" ht="12.75" customHeight="1">
      <c r="A11" s="13" t="s">
        <v>3</v>
      </c>
      <c r="B11" s="91">
        <v>1</v>
      </c>
      <c r="C11" s="7" t="s">
        <v>499</v>
      </c>
      <c r="D11" s="14"/>
      <c r="E11" s="15"/>
      <c r="F11" s="14"/>
      <c r="G11" s="225"/>
      <c r="H11" s="345"/>
      <c r="I11" s="597"/>
      <c r="J11" s="386"/>
      <c r="K11" s="225"/>
      <c r="L11" s="387"/>
      <c r="M11" s="293"/>
    </row>
    <row r="12" spans="1:13" ht="12.75" customHeight="1">
      <c r="A12" s="13"/>
      <c r="B12" s="225"/>
      <c r="C12" s="7"/>
      <c r="D12" s="14"/>
      <c r="E12" s="15"/>
      <c r="F12" s="14"/>
      <c r="G12" s="7"/>
      <c r="H12" s="336"/>
      <c r="I12" s="16"/>
      <c r="J12" s="386"/>
      <c r="K12" s="151"/>
      <c r="L12" s="387"/>
      <c r="M12" s="293"/>
    </row>
    <row r="13" spans="1:13" ht="12.75" customHeight="1">
      <c r="A13" s="13"/>
      <c r="B13" s="225"/>
      <c r="C13" s="7"/>
      <c r="D13" s="14"/>
      <c r="E13" s="15"/>
      <c r="F13" s="14"/>
      <c r="G13" s="7"/>
      <c r="H13" s="386"/>
      <c r="I13" s="16"/>
      <c r="J13" s="22"/>
      <c r="K13" s="7"/>
      <c r="L13" s="22"/>
      <c r="M13" s="241"/>
    </row>
    <row r="14" spans="1:13" ht="12.75" customHeight="1">
      <c r="A14" s="13"/>
      <c r="B14" s="225"/>
      <c r="C14" s="7"/>
      <c r="D14" s="14"/>
      <c r="E14" s="15"/>
      <c r="F14" s="77" t="s">
        <v>9</v>
      </c>
      <c r="G14" s="122"/>
      <c r="H14" s="122"/>
      <c r="I14" s="122"/>
      <c r="J14" s="6" t="s">
        <v>412</v>
      </c>
      <c r="K14" s="6" t="s">
        <v>413</v>
      </c>
      <c r="M14" s="83"/>
    </row>
    <row r="15" spans="1:13" ht="12.75" customHeight="1">
      <c r="A15" s="13"/>
      <c r="B15" s="225"/>
      <c r="C15" s="7"/>
      <c r="D15" s="14"/>
      <c r="E15" s="15"/>
      <c r="F15" s="180" t="s">
        <v>8</v>
      </c>
      <c r="G15" s="15"/>
      <c r="H15" s="14"/>
      <c r="J15" s="91">
        <v>2</v>
      </c>
      <c r="K15" s="11" t="s">
        <v>188</v>
      </c>
      <c r="M15" s="83"/>
    </row>
    <row r="16" spans="1:13" ht="12.75" customHeight="1">
      <c r="A16" s="13"/>
      <c r="B16" s="225"/>
      <c r="C16" s="7"/>
      <c r="D16" s="14"/>
      <c r="E16" s="15"/>
      <c r="F16" s="595" t="s">
        <v>475</v>
      </c>
      <c r="J16" s="238">
        <v>7000</v>
      </c>
      <c r="K16" s="91" t="s">
        <v>474</v>
      </c>
      <c r="M16" s="595"/>
    </row>
    <row r="17" spans="1:13" ht="12.75" customHeight="1">
      <c r="A17" s="13"/>
      <c r="B17" s="225"/>
      <c r="C17" s="7"/>
      <c r="D17" s="14"/>
      <c r="E17" s="15"/>
      <c r="F17" s="595" t="s">
        <v>6</v>
      </c>
      <c r="J17" s="91">
        <v>1</v>
      </c>
      <c r="K17" s="11" t="s">
        <v>7</v>
      </c>
      <c r="M17" s="595"/>
    </row>
    <row r="18" spans="1:13" ht="12.75" customHeight="1">
      <c r="A18" s="13"/>
      <c r="B18" s="337"/>
      <c r="C18" s="7"/>
      <c r="D18" s="14"/>
      <c r="E18" s="7"/>
      <c r="F18" s="595" t="s">
        <v>476</v>
      </c>
      <c r="J18" s="388">
        <v>3500</v>
      </c>
      <c r="K18" s="91" t="s">
        <v>474</v>
      </c>
    </row>
    <row r="19" spans="1:13" ht="12.75" customHeight="1">
      <c r="A19" s="13"/>
      <c r="B19" s="151"/>
      <c r="C19" s="7"/>
      <c r="D19" s="7"/>
      <c r="E19" s="7"/>
    </row>
    <row r="20" spans="1:13" ht="12.75" customHeight="1">
      <c r="A20" s="13"/>
      <c r="B20" s="151"/>
      <c r="C20" s="7"/>
      <c r="D20" s="7"/>
      <c r="E20" s="7"/>
      <c r="F20" s="82"/>
      <c r="G20" s="7"/>
      <c r="H20" s="7"/>
      <c r="I20" s="7"/>
      <c r="J20" s="594"/>
      <c r="K20" s="594"/>
      <c r="L20" s="13"/>
      <c r="M20" s="13"/>
    </row>
    <row r="21" spans="1:13" ht="12.75" customHeight="1">
      <c r="A21" s="13"/>
      <c r="B21" s="151"/>
      <c r="C21" s="7"/>
      <c r="D21" s="7"/>
      <c r="E21" s="7"/>
      <c r="F21" s="15"/>
      <c r="G21" s="7"/>
      <c r="H21" s="7"/>
      <c r="I21" s="7"/>
      <c r="J21" s="151"/>
      <c r="K21" s="7"/>
      <c r="L21" s="574"/>
      <c r="M21" s="82"/>
    </row>
    <row r="22" spans="1:13" ht="12.75" customHeight="1">
      <c r="A22" s="13"/>
      <c r="B22" s="348"/>
      <c r="C22" s="7"/>
      <c r="D22" s="7"/>
      <c r="E22" s="7"/>
      <c r="F22" s="15"/>
      <c r="G22" s="7"/>
      <c r="H22" s="7"/>
      <c r="I22" s="7"/>
      <c r="J22" s="151"/>
      <c r="K22" s="7"/>
      <c r="L22" s="574"/>
      <c r="M22" s="15"/>
    </row>
    <row r="23" spans="1:13" ht="12.75" customHeight="1">
      <c r="A23" s="13"/>
      <c r="B23" s="345"/>
      <c r="C23" s="7"/>
      <c r="D23" s="7"/>
      <c r="E23" s="7"/>
      <c r="F23" s="15"/>
      <c r="G23" s="7"/>
      <c r="H23" s="7"/>
      <c r="I23" s="7"/>
      <c r="J23" s="151"/>
      <c r="K23" s="7"/>
    </row>
    <row r="24" spans="1:13" ht="12.75" customHeight="1">
      <c r="A24" s="13"/>
      <c r="B24" s="335"/>
      <c r="C24" s="7"/>
      <c r="D24" s="7"/>
      <c r="E24" s="7"/>
    </row>
    <row r="25" spans="1:13" ht="12.75" customHeight="1">
      <c r="D25" s="7"/>
      <c r="E25" s="7"/>
      <c r="F25" s="15"/>
      <c r="G25" s="7"/>
      <c r="H25" s="7"/>
      <c r="I25" s="7"/>
      <c r="J25" s="151"/>
      <c r="K25" s="7"/>
    </row>
    <row r="26" spans="1:13" ht="12.75" customHeight="1">
      <c r="A26" s="5" t="s">
        <v>294</v>
      </c>
      <c r="B26" s="6"/>
      <c r="C26" s="6"/>
      <c r="D26" s="7"/>
      <c r="E26" s="7"/>
      <c r="F26" s="15"/>
      <c r="G26" s="7"/>
      <c r="H26" s="7"/>
      <c r="I26" s="7"/>
      <c r="J26" s="151"/>
      <c r="K26" s="7"/>
    </row>
    <row r="27" spans="1:13" ht="12.75" customHeight="1">
      <c r="A27" s="13" t="s">
        <v>407</v>
      </c>
      <c r="B27" s="16" t="e">
        <f>#REF!</f>
        <v>#REF!</v>
      </c>
      <c r="C27" s="7"/>
      <c r="D27" s="7"/>
      <c r="E27" s="7"/>
      <c r="F27" s="82"/>
      <c r="G27" s="594"/>
      <c r="H27" s="594"/>
      <c r="I27" s="7"/>
      <c r="J27" s="594"/>
      <c r="K27" s="594"/>
      <c r="L27" s="23"/>
      <c r="M27" s="15"/>
    </row>
    <row r="28" spans="1:13" ht="12.75" customHeight="1">
      <c r="A28" s="13" t="s">
        <v>439</v>
      </c>
      <c r="B28" s="21" t="e">
        <f>AVERAGE(#REF!)</f>
        <v>#REF!</v>
      </c>
      <c r="C28" s="7"/>
      <c r="D28" s="7"/>
      <c r="E28" s="7"/>
      <c r="F28" s="180"/>
      <c r="G28" s="15"/>
      <c r="H28" s="14"/>
      <c r="I28" s="7"/>
      <c r="J28" s="225"/>
      <c r="K28" s="7"/>
      <c r="L28" s="23"/>
      <c r="M28" s="81"/>
    </row>
    <row r="29" spans="1:13" s="25" customFormat="1" ht="12.75" customHeight="1">
      <c r="A29" s="13" t="s">
        <v>311</v>
      </c>
      <c r="B29" s="215" t="e">
        <f>B6-B5</f>
        <v>#REF!</v>
      </c>
      <c r="C29" s="7" t="s">
        <v>350</v>
      </c>
      <c r="D29" s="7"/>
      <c r="E29" s="7"/>
      <c r="F29" s="180"/>
      <c r="G29" s="7"/>
      <c r="H29" s="7"/>
      <c r="I29" s="7"/>
      <c r="J29" s="334"/>
      <c r="K29" s="73"/>
      <c r="M29" s="8"/>
    </row>
    <row r="30" spans="1:13" s="25" customFormat="1" ht="12.75" customHeight="1">
      <c r="A30" s="13" t="s">
        <v>397</v>
      </c>
      <c r="B30" s="240" t="e">
        <f>#REF!</f>
        <v>#REF!</v>
      </c>
      <c r="C30" s="7" t="s">
        <v>461</v>
      </c>
      <c r="D30" s="7"/>
      <c r="E30" s="7"/>
      <c r="F30" s="180"/>
      <c r="G30" s="7"/>
      <c r="H30" s="7"/>
      <c r="I30" s="7"/>
      <c r="J30" s="334"/>
      <c r="K30" s="73"/>
      <c r="M30" s="8"/>
    </row>
    <row r="31" spans="1:13" ht="12.75" customHeight="1">
      <c r="A31" s="8" t="s">
        <v>399</v>
      </c>
      <c r="B31" s="22" t="e">
        <f>#REF!</f>
        <v>#REF!</v>
      </c>
      <c r="C31" s="7" t="s">
        <v>461</v>
      </c>
      <c r="D31" s="7"/>
      <c r="E31" s="7"/>
      <c r="F31" s="180"/>
      <c r="G31" s="7"/>
      <c r="H31" s="7"/>
      <c r="I31" s="7"/>
      <c r="J31" s="151"/>
      <c r="K31" s="7"/>
    </row>
    <row r="32" spans="1:13" ht="12.75" customHeight="1">
      <c r="A32" s="8" t="s">
        <v>233</v>
      </c>
      <c r="B32" s="22" t="e">
        <f>#REF!</f>
        <v>#REF!</v>
      </c>
      <c r="C32" s="7" t="s">
        <v>461</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477</v>
      </c>
      <c r="B37" s="3" t="s">
        <v>449</v>
      </c>
      <c r="C37" s="3" t="s">
        <v>458</v>
      </c>
      <c r="D37" s="3" t="s">
        <v>450</v>
      </c>
      <c r="E37" s="3" t="s">
        <v>459</v>
      </c>
      <c r="F37" s="3" t="s">
        <v>432</v>
      </c>
      <c r="G37" s="3" t="s">
        <v>420</v>
      </c>
      <c r="H37" s="3" t="s">
        <v>433</v>
      </c>
      <c r="I37" s="3" t="s">
        <v>2</v>
      </c>
      <c r="J37" s="3" t="s">
        <v>452</v>
      </c>
      <c r="K37" s="3" t="s">
        <v>295</v>
      </c>
      <c r="L37" s="7"/>
      <c r="M37" s="7"/>
    </row>
    <row r="38" spans="1:13" s="13" customFormat="1" ht="14" customHeight="1">
      <c r="B38" s="392"/>
      <c r="C38" s="126"/>
      <c r="D38" s="126"/>
      <c r="E38" s="126"/>
      <c r="F38" s="392"/>
      <c r="G38" s="393"/>
      <c r="H38" s="393"/>
      <c r="I38" s="393"/>
      <c r="J38" s="393"/>
      <c r="K38" s="7"/>
      <c r="L38" s="7"/>
      <c r="M38" s="7"/>
    </row>
    <row r="39" spans="1:13" s="13" customFormat="1" ht="14" customHeight="1">
      <c r="B39" s="392"/>
      <c r="C39" s="126"/>
      <c r="D39" s="126"/>
      <c r="E39" s="126"/>
      <c r="F39" s="392"/>
      <c r="G39" s="393"/>
      <c r="H39" s="393"/>
      <c r="I39" s="393"/>
      <c r="J39" s="393"/>
      <c r="K39" s="7"/>
      <c r="L39" s="7"/>
      <c r="M39" s="7"/>
    </row>
    <row r="40" spans="1:13" s="13" customFormat="1" ht="14" customHeight="1">
      <c r="A40" s="15"/>
      <c r="B40" s="392"/>
      <c r="C40" s="126"/>
      <c r="D40" s="126"/>
      <c r="E40" s="126"/>
      <c r="F40" s="392"/>
      <c r="G40" s="393"/>
      <c r="H40" s="393"/>
      <c r="I40" s="393"/>
      <c r="J40" s="393"/>
      <c r="K40" s="7"/>
      <c r="L40" s="7"/>
      <c r="M40" s="7"/>
    </row>
    <row r="41" spans="1:13" s="13" customFormat="1" ht="14" customHeight="1">
      <c r="A41" s="15"/>
      <c r="B41" s="383"/>
      <c r="C41" s="28"/>
      <c r="D41" s="29"/>
      <c r="E41" s="29"/>
      <c r="F41" s="392"/>
      <c r="G41" s="393"/>
      <c r="H41" s="393"/>
      <c r="I41" s="393"/>
      <c r="J41" s="393"/>
      <c r="K41" s="7"/>
      <c r="L41" s="7"/>
      <c r="M41" s="7"/>
    </row>
    <row r="42" spans="1:13" s="13" customFormat="1" ht="15" customHeight="1">
      <c r="A42" s="15"/>
      <c r="B42" s="598"/>
      <c r="C42" s="7"/>
      <c r="D42" s="7"/>
      <c r="E42" s="7"/>
      <c r="F42" s="392"/>
      <c r="G42" s="393"/>
      <c r="H42" s="393"/>
      <c r="I42" s="393"/>
      <c r="J42" s="393"/>
      <c r="K42" s="7"/>
      <c r="M42" s="386"/>
    </row>
    <row r="43" spans="1:13" s="13" customFormat="1" ht="14" customHeight="1">
      <c r="A43" s="15"/>
      <c r="B43" s="225"/>
      <c r="C43" s="28"/>
      <c r="D43" s="29"/>
      <c r="E43" s="29"/>
      <c r="F43" s="599"/>
      <c r="G43" s="393"/>
      <c r="H43" s="393"/>
      <c r="I43" s="393"/>
      <c r="J43" s="393"/>
      <c r="K43" s="7"/>
      <c r="L43" s="7"/>
      <c r="M43" s="568"/>
    </row>
    <row r="44" spans="1:13" ht="12.75" customHeight="1">
      <c r="A44" s="595"/>
      <c r="B44" s="36"/>
      <c r="J44" s="37"/>
      <c r="K44" s="386"/>
      <c r="L44" s="13"/>
      <c r="M44" s="386"/>
    </row>
    <row r="45" spans="1:13" ht="12.75" customHeight="1">
      <c r="A45" s="5" t="s">
        <v>444</v>
      </c>
      <c r="B45" s="38" t="s">
        <v>478</v>
      </c>
      <c r="C45" s="6" t="s">
        <v>413</v>
      </c>
      <c r="D45" s="6" t="s">
        <v>327</v>
      </c>
      <c r="E45" s="6" t="s">
        <v>383</v>
      </c>
      <c r="G45" s="7"/>
      <c r="H45" s="7"/>
      <c r="I45" s="7"/>
      <c r="J45" s="39"/>
      <c r="K45" s="8"/>
    </row>
    <row r="46" spans="1:13" ht="12.75" customHeight="1">
      <c r="A46" s="8" t="s">
        <v>156</v>
      </c>
      <c r="B46" s="365"/>
      <c r="C46" s="595"/>
      <c r="D46" s="91"/>
      <c r="E46" s="238"/>
      <c r="G46" s="7"/>
      <c r="H46" s="7"/>
      <c r="I46" s="7"/>
      <c r="J46" s="7"/>
      <c r="K46" s="8"/>
    </row>
    <row r="47" spans="1:13" ht="12.75" customHeight="1">
      <c r="A47" s="8" t="s">
        <v>157</v>
      </c>
      <c r="B47" s="207">
        <f>B46*B22</f>
        <v>0</v>
      </c>
      <c r="C47" s="595" t="s">
        <v>303</v>
      </c>
      <c r="G47" s="7"/>
      <c r="H47" s="7"/>
      <c r="I47" s="7"/>
      <c r="J47" s="7"/>
      <c r="K47" s="8"/>
    </row>
    <row r="48" spans="1:13" ht="12.75" customHeight="1">
      <c r="B48" s="207"/>
      <c r="C48" s="595"/>
      <c r="G48" s="7"/>
      <c r="H48" s="7"/>
      <c r="I48" s="7"/>
      <c r="J48" s="7"/>
      <c r="K48" s="8"/>
    </row>
    <row r="49" spans="1:13" ht="12.75" customHeight="1">
      <c r="A49" s="8" t="s">
        <v>268</v>
      </c>
      <c r="B49" s="247">
        <f>B46+(1.645*E46)</f>
        <v>0</v>
      </c>
      <c r="C49" s="595" t="s">
        <v>303</v>
      </c>
      <c r="G49" s="7"/>
      <c r="H49" s="7"/>
      <c r="I49" s="7"/>
      <c r="J49" s="7"/>
      <c r="K49" s="8"/>
    </row>
    <row r="50" spans="1:13" ht="12.75" customHeight="1">
      <c r="A50" s="8" t="s">
        <v>160</v>
      </c>
      <c r="B50" s="247">
        <f>B46-(1.645*E46)</f>
        <v>0</v>
      </c>
      <c r="C50" s="595" t="s">
        <v>209</v>
      </c>
      <c r="G50" s="7"/>
      <c r="H50" s="7"/>
      <c r="I50" s="7"/>
      <c r="J50" s="7"/>
      <c r="K50" s="8"/>
    </row>
    <row r="51" spans="1:13" ht="12" customHeight="1" thickBot="1">
      <c r="B51" s="41"/>
      <c r="C51" s="595"/>
      <c r="G51" s="7"/>
      <c r="H51" s="7"/>
      <c r="I51" s="7"/>
      <c r="J51" s="7"/>
      <c r="K51" s="8"/>
    </row>
    <row r="52" spans="1:13" ht="57" customHeight="1" thickBot="1">
      <c r="A52" s="67" t="s">
        <v>441</v>
      </c>
      <c r="B52" s="68" t="s">
        <v>446</v>
      </c>
      <c r="C52" s="69" t="s">
        <v>447</v>
      </c>
      <c r="D52" s="70"/>
      <c r="E52" s="28"/>
      <c r="F52" s="7"/>
      <c r="G52" s="103" t="s">
        <v>109</v>
      </c>
      <c r="H52" s="104" t="s">
        <v>301</v>
      </c>
      <c r="I52" s="104" t="s">
        <v>302</v>
      </c>
      <c r="J52" s="105" t="s">
        <v>368</v>
      </c>
    </row>
    <row r="53" spans="1:13" ht="12.75" customHeight="1">
      <c r="A53" s="44" t="s">
        <v>440</v>
      </c>
      <c r="B53" s="300">
        <f>SUM(J38:J43)</f>
        <v>0</v>
      </c>
      <c r="C53" s="394" t="e">
        <f t="shared" ref="C53:C58" si="0">B:B*($B$31/$B$32)</f>
        <v>#REF!</v>
      </c>
      <c r="D53" s="559" t="s">
        <v>454</v>
      </c>
      <c r="E53" s="72"/>
      <c r="F53" s="28"/>
      <c r="G53" s="108" t="s">
        <v>364</v>
      </c>
      <c r="H53" s="128">
        <f>B46</f>
        <v>0</v>
      </c>
      <c r="I53" s="249" t="e">
        <f>B56</f>
        <v>#DIV/0!</v>
      </c>
      <c r="J53" s="110" t="e">
        <f>100/I:I</f>
        <v>#DIV/0!</v>
      </c>
    </row>
    <row r="54" spans="1:13" ht="12.75" customHeight="1">
      <c r="A54" s="45" t="s">
        <v>448</v>
      </c>
      <c r="B54" s="218">
        <f>B53</f>
        <v>0</v>
      </c>
      <c r="C54" s="395" t="e">
        <f t="shared" si="0"/>
        <v>#REF!</v>
      </c>
      <c r="D54" s="71" t="s">
        <v>454</v>
      </c>
      <c r="E54" s="72"/>
      <c r="F54" s="596"/>
      <c r="G54" s="108" t="s">
        <v>365</v>
      </c>
      <c r="H54" s="129">
        <f>B49</f>
        <v>0</v>
      </c>
      <c r="I54" s="249" t="e">
        <f>$B$53/(H:H*$B$22)</f>
        <v>#DIV/0!</v>
      </c>
      <c r="J54" s="110" t="e">
        <f>100/I:I</f>
        <v>#DIV/0!</v>
      </c>
    </row>
    <row r="55" spans="1:13" ht="13" customHeight="1" thickBot="1">
      <c r="A55" s="544" t="s">
        <v>392</v>
      </c>
      <c r="B55" s="542">
        <f>0</f>
        <v>0</v>
      </c>
      <c r="C55" s="541" t="e">
        <f t="shared" si="0"/>
        <v>#REF!</v>
      </c>
      <c r="D55" s="545" t="s">
        <v>454</v>
      </c>
      <c r="E55" s="72"/>
      <c r="F55" s="596"/>
      <c r="G55" s="114" t="s">
        <v>366</v>
      </c>
      <c r="H55" s="554">
        <f>B50</f>
        <v>0</v>
      </c>
      <c r="I55" s="250" t="e">
        <f>$B$53/(H:H*$B$22)</f>
        <v>#DIV/0!</v>
      </c>
      <c r="J55" s="116" t="e">
        <f>100/I:I</f>
        <v>#DIV/0!</v>
      </c>
    </row>
    <row r="56" spans="1:13" ht="12.75" customHeight="1">
      <c r="A56" s="127" t="s">
        <v>441</v>
      </c>
      <c r="B56" s="347" t="e">
        <f>B53/B47</f>
        <v>#DIV/0!</v>
      </c>
      <c r="C56" s="347" t="e">
        <f t="shared" si="0"/>
        <v>#DIV/0!</v>
      </c>
      <c r="D56" s="48" t="s">
        <v>454</v>
      </c>
      <c r="E56" s="72"/>
      <c r="F56" s="596"/>
      <c r="G56" s="596"/>
      <c r="H56" s="596"/>
      <c r="J56" s="8"/>
    </row>
    <row r="57" spans="1:13" s="11" customFormat="1" ht="12.75" customHeight="1">
      <c r="A57" s="45" t="s">
        <v>299</v>
      </c>
      <c r="B57" s="46" t="e">
        <f>B54/B47</f>
        <v>#DIV/0!</v>
      </c>
      <c r="C57" s="347" t="e">
        <f t="shared" si="0"/>
        <v>#DIV/0!</v>
      </c>
      <c r="D57" s="48" t="s">
        <v>454</v>
      </c>
      <c r="E57" s="72"/>
      <c r="F57" s="54"/>
      <c r="G57" s="54"/>
      <c r="H57" s="54"/>
      <c r="I57" s="11" t="s">
        <v>418</v>
      </c>
      <c r="J57" s="8"/>
      <c r="L57" s="8"/>
      <c r="M57" s="8"/>
    </row>
    <row r="58" spans="1:13" s="11" customFormat="1" ht="12.75" customHeight="1" thickBot="1">
      <c r="A58" s="544" t="s">
        <v>222</v>
      </c>
      <c r="B58" s="542" t="e">
        <f>B55/B47</f>
        <v>#DIV/0!</v>
      </c>
      <c r="C58" s="541" t="e">
        <f t="shared" si="0"/>
        <v>#DIV/0!</v>
      </c>
      <c r="D58" s="560" t="s">
        <v>454</v>
      </c>
      <c r="E58" s="72"/>
      <c r="F58" s="596"/>
      <c r="G58" s="596"/>
      <c r="H58" s="596"/>
      <c r="J58" s="8"/>
      <c r="L58" s="8"/>
      <c r="M58" s="8"/>
    </row>
    <row r="59" spans="1:13" s="11" customFormat="1" ht="12.75" customHeight="1">
      <c r="A59" s="55"/>
      <c r="B59" s="596"/>
      <c r="C59" s="596"/>
      <c r="D59" s="596"/>
      <c r="E59" s="596"/>
      <c r="F59" s="582"/>
      <c r="G59" s="596"/>
      <c r="H59" s="596"/>
      <c r="I59" s="596"/>
      <c r="L59" s="8"/>
      <c r="M59" s="8"/>
    </row>
    <row r="60" spans="1:13" s="11" customFormat="1" ht="12.75" customHeight="1">
      <c r="A60" s="55"/>
      <c r="B60" s="596"/>
      <c r="C60" s="596"/>
      <c r="D60" s="596"/>
      <c r="E60" s="596"/>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613" hidden="1" customWidth="1"/>
    <col min="2" max="2" width="17" style="613" hidden="1" customWidth="1"/>
    <col min="3" max="3" width="25.83203125" style="613" bestFit="1" customWidth="1"/>
    <col min="4" max="4" width="12" style="613" hidden="1" customWidth="1"/>
    <col min="5" max="9" width="12.1640625" style="604" hidden="1" customWidth="1"/>
    <col min="10" max="26" width="9" style="605" customWidth="1"/>
    <col min="27" max="27" width="5" style="604" bestFit="1" customWidth="1"/>
    <col min="28" max="16384" width="8.83203125" style="604"/>
  </cols>
  <sheetData>
    <row r="1" spans="1:27" s="610" customFormat="1">
      <c r="A1" s="611" t="s">
        <v>1042</v>
      </c>
      <c r="B1" s="611" t="s">
        <v>1043</v>
      </c>
      <c r="C1" s="611" t="s">
        <v>971</v>
      </c>
      <c r="D1" s="611" t="s">
        <v>970</v>
      </c>
      <c r="E1" s="610" t="s">
        <v>939</v>
      </c>
      <c r="F1" s="610" t="s">
        <v>938</v>
      </c>
      <c r="G1" s="610" t="s">
        <v>937</v>
      </c>
      <c r="H1" s="610" t="s">
        <v>936</v>
      </c>
      <c r="I1" s="610" t="s">
        <v>935</v>
      </c>
      <c r="J1" s="612" t="s">
        <v>934</v>
      </c>
      <c r="K1" s="612" t="s">
        <v>933</v>
      </c>
      <c r="L1" s="612" t="s">
        <v>932</v>
      </c>
      <c r="M1" s="612" t="s">
        <v>931</v>
      </c>
      <c r="N1" s="612" t="s">
        <v>930</v>
      </c>
      <c r="O1" s="612" t="s">
        <v>929</v>
      </c>
      <c r="P1" s="612" t="s">
        <v>928</v>
      </c>
      <c r="Q1" s="612" t="s">
        <v>927</v>
      </c>
      <c r="R1" s="612" t="s">
        <v>926</v>
      </c>
      <c r="S1" s="612" t="s">
        <v>925</v>
      </c>
      <c r="T1" s="612" t="s">
        <v>924</v>
      </c>
      <c r="U1" s="612" t="s">
        <v>923</v>
      </c>
      <c r="V1" s="612" t="s">
        <v>922</v>
      </c>
      <c r="W1" s="612" t="s">
        <v>921</v>
      </c>
      <c r="X1" s="612" t="s">
        <v>920</v>
      </c>
      <c r="Y1" s="612" t="s">
        <v>919</v>
      </c>
      <c r="Z1" s="612" t="s">
        <v>918</v>
      </c>
      <c r="AA1" s="610" t="s">
        <v>917</v>
      </c>
    </row>
    <row r="2" spans="1:27">
      <c r="A2" s="613" t="s">
        <v>1044</v>
      </c>
      <c r="B2" s="613" t="s">
        <v>1045</v>
      </c>
      <c r="C2" s="613" t="s">
        <v>425</v>
      </c>
      <c r="D2" s="613" t="s">
        <v>456</v>
      </c>
      <c r="E2" s="604">
        <v>3.7925795196889425</v>
      </c>
      <c r="F2" s="604">
        <v>3.3983588591982539</v>
      </c>
      <c r="G2" s="604">
        <v>2.1063294774065895</v>
      </c>
      <c r="H2" s="604">
        <v>2.1923855331593671</v>
      </c>
      <c r="I2" s="604">
        <v>2.0360267568298553</v>
      </c>
      <c r="J2" s="605">
        <v>2.3264498673974288</v>
      </c>
      <c r="K2" s="605">
        <v>1.7707276512376637</v>
      </c>
      <c r="L2" s="605">
        <v>1.9277683702954675</v>
      </c>
      <c r="M2" s="605">
        <v>1.4048477796511918</v>
      </c>
      <c r="N2" s="605">
        <v>1.4662943315351811</v>
      </c>
      <c r="O2" s="605">
        <v>2.1637274827243544</v>
      </c>
      <c r="P2" s="605">
        <v>2.2670948334750847</v>
      </c>
      <c r="Q2" s="605">
        <v>1.6238836286948128</v>
      </c>
      <c r="R2" s="605">
        <v>2.1064716540000603</v>
      </c>
      <c r="S2" s="605">
        <v>2.8114358847551273</v>
      </c>
      <c r="T2" s="605">
        <v>3.3192629134245237</v>
      </c>
      <c r="U2" s="605">
        <v>3.2259815170873907</v>
      </c>
      <c r="V2" s="605">
        <v>2.899111496312301</v>
      </c>
      <c r="W2" s="605">
        <v>2.2113470368721835</v>
      </c>
      <c r="X2" s="605">
        <v>1.3164125020385598</v>
      </c>
      <c r="Y2" s="605">
        <v>0.70631934039798239</v>
      </c>
      <c r="Z2" s="605">
        <v>2.2283032900243427</v>
      </c>
    </row>
    <row r="5" spans="1:27">
      <c r="A5" s="613" t="s">
        <v>1044</v>
      </c>
      <c r="B5" s="613" t="s">
        <v>1045</v>
      </c>
      <c r="C5" s="613" t="s">
        <v>419</v>
      </c>
      <c r="D5" s="613" t="s">
        <v>916</v>
      </c>
      <c r="R5" s="605">
        <v>11.715672360395672</v>
      </c>
      <c r="S5" s="605">
        <v>11.242729371246568</v>
      </c>
      <c r="T5" s="605">
        <v>10.900268005771395</v>
      </c>
      <c r="U5" s="605">
        <v>7.171260742142735</v>
      </c>
      <c r="V5" s="605">
        <v>8.7284454307068273</v>
      </c>
      <c r="W5" s="605">
        <v>18.1858954964014</v>
      </c>
      <c r="X5" s="605">
        <v>-4.7372995564336549</v>
      </c>
      <c r="Y5" s="605">
        <v>9.4373222368232774</v>
      </c>
      <c r="Z5" s="605">
        <v>12.857018422163009</v>
      </c>
    </row>
    <row r="6" spans="1:27">
      <c r="A6" s="613" t="s">
        <v>1044</v>
      </c>
      <c r="B6" s="613" t="s">
        <v>1045</v>
      </c>
      <c r="C6" s="613" t="s">
        <v>915</v>
      </c>
      <c r="D6" s="613" t="s">
        <v>914</v>
      </c>
      <c r="E6" s="604">
        <v>-0.46870766187761603</v>
      </c>
      <c r="F6" s="604">
        <v>38.568342591357606</v>
      </c>
      <c r="G6" s="604">
        <v>249.68343674808096</v>
      </c>
      <c r="H6" s="604">
        <v>114.83564754710059</v>
      </c>
      <c r="I6" s="604">
        <v>38.416494838005946</v>
      </c>
      <c r="J6" s="605">
        <v>5.5733074377703389</v>
      </c>
      <c r="K6" s="605">
        <v>28.418483424988978</v>
      </c>
      <c r="L6" s="605">
        <v>13.943100767398391</v>
      </c>
      <c r="M6" s="605">
        <v>13.556008154534709</v>
      </c>
      <c r="N6" s="605">
        <v>4.4760685233933515</v>
      </c>
      <c r="O6" s="605">
        <v>4.3215111275103624</v>
      </c>
      <c r="P6" s="605">
        <v>3.4582809553592995</v>
      </c>
      <c r="Q6" s="605">
        <v>3.3001958718633375</v>
      </c>
      <c r="R6" s="605">
        <v>3.383486070353527</v>
      </c>
      <c r="S6" s="605">
        <v>6.0077446710218538</v>
      </c>
      <c r="T6" s="605">
        <v>3.4692521996564381</v>
      </c>
      <c r="U6" s="605">
        <v>1.9952412210969754</v>
      </c>
      <c r="V6" s="605">
        <v>2.0240813573322356</v>
      </c>
      <c r="W6" s="605">
        <v>4.3609045634874519</v>
      </c>
      <c r="X6" s="605">
        <v>2.4108820682193368</v>
      </c>
      <c r="Y6" s="605">
        <v>3.4593425897778189</v>
      </c>
      <c r="Z6" s="605">
        <v>2.9999999999991331</v>
      </c>
    </row>
    <row r="7" spans="1:27">
      <c r="A7" s="613" t="s">
        <v>1044</v>
      </c>
      <c r="B7" s="613" t="s">
        <v>1045</v>
      </c>
      <c r="C7" s="613" t="s">
        <v>913</v>
      </c>
      <c r="D7" s="613" t="s">
        <v>912</v>
      </c>
      <c r="E7" s="604">
        <v>30.259598481874008</v>
      </c>
      <c r="F7" s="604">
        <v>53.788604227670163</v>
      </c>
      <c r="G7" s="604">
        <v>21.926114507899072</v>
      </c>
      <c r="H7" s="604">
        <v>13.624424663048245</v>
      </c>
      <c r="I7" s="604">
        <v>29.077647335932369</v>
      </c>
      <c r="J7" s="605">
        <v>28.577037501981664</v>
      </c>
      <c r="K7" s="605">
        <v>24.021904059532545</v>
      </c>
      <c r="L7" s="605">
        <v>7.0019630627749621</v>
      </c>
      <c r="M7" s="605">
        <v>-3.1310886946040455</v>
      </c>
      <c r="N7" s="605">
        <v>10.856407619392684</v>
      </c>
      <c r="O7" s="605">
        <v>24.598098845404493</v>
      </c>
      <c r="P7" s="605">
        <v>0.71120951849590597</v>
      </c>
      <c r="Q7" s="605">
        <v>1.9063288492400687</v>
      </c>
      <c r="R7" s="605">
        <v>8.3238026932268809</v>
      </c>
      <c r="S7" s="605">
        <v>10.629329214283615</v>
      </c>
      <c r="T7" s="605">
        <v>16.459258456659896</v>
      </c>
      <c r="U7" s="605">
        <v>11.282811564417727</v>
      </c>
      <c r="V7" s="605">
        <v>7.3310551865099569</v>
      </c>
      <c r="W7" s="605">
        <v>14.602179440175988</v>
      </c>
      <c r="X7" s="605">
        <v>-11.266611201666194</v>
      </c>
      <c r="Y7" s="605">
        <v>16.245616790617603</v>
      </c>
      <c r="Z7" s="605">
        <v>11.431168258068183</v>
      </c>
    </row>
    <row r="8" spans="1:27">
      <c r="A8" s="613" t="s">
        <v>1044</v>
      </c>
      <c r="B8" s="613" t="s">
        <v>1045</v>
      </c>
      <c r="C8" s="613" t="s">
        <v>911</v>
      </c>
      <c r="D8" s="613" t="s">
        <v>910</v>
      </c>
    </row>
    <row r="9" spans="1:27">
      <c r="A9" s="613" t="s">
        <v>1044</v>
      </c>
      <c r="B9" s="613" t="s">
        <v>1045</v>
      </c>
      <c r="C9" s="613" t="s">
        <v>909</v>
      </c>
      <c r="D9" s="613" t="s">
        <v>1046</v>
      </c>
      <c r="E9" s="604">
        <v>7.3262512448464037</v>
      </c>
      <c r="F9" s="604">
        <v>6.9351393476203498</v>
      </c>
      <c r="G9" s="604">
        <v>6.7107713563414109</v>
      </c>
      <c r="H9" s="604">
        <v>4.5372410811195465</v>
      </c>
      <c r="I9" s="604">
        <v>3.8798420607297714</v>
      </c>
      <c r="J9" s="605">
        <v>4.9331298221693203</v>
      </c>
      <c r="K9" s="605">
        <v>0.79718277785968894</v>
      </c>
      <c r="L9" s="605">
        <v>2.2281514914388225</v>
      </c>
      <c r="M9" s="605">
        <v>1.4995616423843217</v>
      </c>
      <c r="N9" s="605">
        <v>2.7319769115482018</v>
      </c>
      <c r="O9" s="605">
        <v>4.5139798238310789</v>
      </c>
      <c r="P9" s="605">
        <v>2.7700000161202638</v>
      </c>
      <c r="Q9" s="605">
        <v>3.3999999436857564</v>
      </c>
      <c r="R9" s="605">
        <v>2.8800000300278157</v>
      </c>
      <c r="S9" s="605">
        <v>3.3499999885627574</v>
      </c>
      <c r="T9" s="605">
        <v>3.1000000395289931</v>
      </c>
      <c r="U9" s="605">
        <v>3.2000000150404873</v>
      </c>
      <c r="V9" s="605">
        <v>3.8699999634436892</v>
      </c>
      <c r="W9" s="605">
        <v>3.1850986979459464</v>
      </c>
    </row>
    <row r="10" spans="1:27">
      <c r="A10" s="613" t="s">
        <v>1044</v>
      </c>
      <c r="B10" s="613" t="s">
        <v>1045</v>
      </c>
      <c r="C10" s="613" t="s">
        <v>907</v>
      </c>
      <c r="D10" s="613" t="s">
        <v>906</v>
      </c>
      <c r="E10" s="604">
        <v>10.858623912207818</v>
      </c>
      <c r="F10" s="604">
        <v>165.39958083649407</v>
      </c>
      <c r="G10" s="604">
        <v>252.74049654981997</v>
      </c>
      <c r="H10" s="604">
        <v>1253.2805681805889</v>
      </c>
      <c r="I10" s="604">
        <v>2124.607237187663</v>
      </c>
      <c r="J10" s="605">
        <v>1895.206492964059</v>
      </c>
      <c r="K10" s="605">
        <v>5399.5261724380507</v>
      </c>
      <c r="L10" s="605">
        <v>94.319571002370623</v>
      </c>
      <c r="M10" s="605">
        <v>35.31682520438514</v>
      </c>
      <c r="N10" s="605">
        <v>556.93925685779652</v>
      </c>
      <c r="O10" s="605">
        <v>418.23295385079996</v>
      </c>
      <c r="P10" s="605">
        <v>108.48089366242291</v>
      </c>
      <c r="Q10" s="605">
        <v>120.50725567041479</v>
      </c>
      <c r="R10" s="605">
        <v>102.53810765981464</v>
      </c>
      <c r="S10" s="605">
        <v>42.705463476139272</v>
      </c>
      <c r="T10" s="605">
        <v>25.954624552621112</v>
      </c>
      <c r="U10" s="605">
        <v>13.041179686685894</v>
      </c>
      <c r="V10" s="605">
        <v>12.616432471192638</v>
      </c>
      <c r="W10" s="605">
        <v>19.681608970287982</v>
      </c>
      <c r="X10" s="605">
        <v>-7.4188384400817995</v>
      </c>
      <c r="Y10" s="605">
        <v>22.393923522997852</v>
      </c>
      <c r="Z10" s="605">
        <v>24.167172014904594</v>
      </c>
    </row>
    <row r="11" spans="1:27">
      <c r="A11" s="613" t="s">
        <v>1044</v>
      </c>
      <c r="B11" s="613" t="s">
        <v>1045</v>
      </c>
      <c r="C11" s="613" t="s">
        <v>905</v>
      </c>
      <c r="D11" s="613" t="s">
        <v>904</v>
      </c>
      <c r="E11" s="604">
        <v>2.2624687447807617</v>
      </c>
      <c r="F11" s="604">
        <v>2.7142021651680039</v>
      </c>
      <c r="G11" s="604">
        <v>2.39041489907288</v>
      </c>
      <c r="H11" s="604">
        <v>2.2240746641767117</v>
      </c>
      <c r="I11" s="604">
        <v>3.0208389526841017</v>
      </c>
      <c r="J11" s="605">
        <v>3.1268992486059801</v>
      </c>
      <c r="K11" s="605">
        <v>2.5750158303670787</v>
      </c>
      <c r="L11" s="605">
        <v>2.1747108639760739</v>
      </c>
      <c r="M11" s="605">
        <v>2.4160861410755388</v>
      </c>
      <c r="N11" s="605">
        <v>2.8416474366708115</v>
      </c>
      <c r="O11" s="605">
        <v>14.975442317619297</v>
      </c>
      <c r="P11" s="605">
        <v>1.9910953704089849</v>
      </c>
      <c r="Q11" s="605">
        <v>0.7070055074248387</v>
      </c>
      <c r="R11" s="605">
        <v>-1.2067408128068138</v>
      </c>
      <c r="S11" s="605">
        <v>1.5892508108789229</v>
      </c>
      <c r="T11" s="605">
        <v>4.3219409159885913</v>
      </c>
      <c r="U11" s="605">
        <v>0.33434550530205343</v>
      </c>
      <c r="V11" s="605">
        <v>3.5563552051312257</v>
      </c>
      <c r="W11" s="605">
        <v>4.5058840574598804</v>
      </c>
      <c r="X11" s="605">
        <v>1.6983479223122657</v>
      </c>
      <c r="Y11" s="605">
        <v>3.1783359243331262</v>
      </c>
      <c r="Z11" s="605">
        <v>2.0739821917471204</v>
      </c>
    </row>
    <row r="12" spans="1:27">
      <c r="A12" s="613" t="s">
        <v>1044</v>
      </c>
      <c r="B12" s="613" t="s">
        <v>1045</v>
      </c>
      <c r="C12" s="613" t="s">
        <v>903</v>
      </c>
      <c r="D12" s="613" t="s">
        <v>902</v>
      </c>
      <c r="E12" s="604">
        <v>2076.793473222132</v>
      </c>
      <c r="F12" s="604">
        <v>132.9532281427737</v>
      </c>
      <c r="G12" s="604">
        <v>11.920760241953076</v>
      </c>
      <c r="H12" s="604">
        <v>-1.4666599492073829</v>
      </c>
      <c r="I12" s="604">
        <v>2.8493225343198674</v>
      </c>
      <c r="J12" s="605">
        <v>3.1651918596055566</v>
      </c>
      <c r="K12" s="605">
        <v>-5.242221330860275E-2</v>
      </c>
      <c r="L12" s="605">
        <v>-0.46395402841214661</v>
      </c>
      <c r="M12" s="605">
        <v>-1.7052052088351104</v>
      </c>
      <c r="N12" s="605">
        <v>-1.8365873248638991</v>
      </c>
      <c r="O12" s="605">
        <v>1.0372772633181881</v>
      </c>
      <c r="P12" s="605">
        <v>-1.095778846119515</v>
      </c>
      <c r="Q12" s="605">
        <v>30.555281544398213</v>
      </c>
      <c r="R12" s="605">
        <v>10.495608050719099</v>
      </c>
      <c r="S12" s="605">
        <v>9.2206511902612078</v>
      </c>
      <c r="T12" s="605">
        <v>8.8404898955740236</v>
      </c>
      <c r="U12" s="605">
        <v>13.426277959313964</v>
      </c>
      <c r="V12" s="605">
        <v>14.258239327246329</v>
      </c>
      <c r="W12" s="605">
        <v>19.068450317701547</v>
      </c>
      <c r="X12" s="605">
        <v>9.9774582756956249</v>
      </c>
      <c r="Y12" s="605">
        <v>15.376172359600403</v>
      </c>
      <c r="Z12" s="605">
        <v>17.280498146093322</v>
      </c>
    </row>
    <row r="13" spans="1:27">
      <c r="A13" s="613" t="s">
        <v>1044</v>
      </c>
      <c r="B13" s="613" t="s">
        <v>1045</v>
      </c>
      <c r="C13" s="613" t="s">
        <v>901</v>
      </c>
      <c r="D13" s="613" t="s">
        <v>900</v>
      </c>
      <c r="F13" s="604">
        <v>79.386104295597079</v>
      </c>
      <c r="G13" s="604">
        <v>568.80732996952133</v>
      </c>
      <c r="H13" s="604">
        <v>1391.1664605647893</v>
      </c>
      <c r="I13" s="604">
        <v>4107.2967860975159</v>
      </c>
      <c r="J13" s="605">
        <v>161.16391756269445</v>
      </c>
      <c r="K13" s="605">
        <v>19.591770303754785</v>
      </c>
      <c r="L13" s="605">
        <v>17.735994507459992</v>
      </c>
      <c r="M13" s="605">
        <v>10.698497748079674</v>
      </c>
      <c r="N13" s="605">
        <v>5.3804078495574004E-2</v>
      </c>
      <c r="O13" s="605">
        <v>-1.3736759973722883</v>
      </c>
      <c r="P13" s="605">
        <v>4.0691399397479557</v>
      </c>
      <c r="Q13" s="605">
        <v>2.3697878125225031</v>
      </c>
      <c r="R13" s="605">
        <v>4.5610983976885251</v>
      </c>
      <c r="S13" s="605">
        <v>6.3095327165963084</v>
      </c>
      <c r="T13" s="605">
        <v>3.2398362509916723</v>
      </c>
      <c r="U13" s="605">
        <v>4.6198576672919813</v>
      </c>
      <c r="V13" s="605">
        <v>4.2327703824991687</v>
      </c>
      <c r="W13" s="605">
        <v>5.9895623611132578</v>
      </c>
      <c r="X13" s="605">
        <v>2.5569350520503207</v>
      </c>
      <c r="Y13" s="605">
        <v>9.1699219161022398</v>
      </c>
      <c r="Z13" s="605">
        <v>4.2208399986969596</v>
      </c>
    </row>
    <row r="14" spans="1:27">
      <c r="A14" s="613" t="s">
        <v>1044</v>
      </c>
      <c r="B14" s="613" t="s">
        <v>1045</v>
      </c>
      <c r="C14" s="613" t="s">
        <v>899</v>
      </c>
      <c r="D14" s="613" t="s">
        <v>898</v>
      </c>
      <c r="G14" s="604">
        <v>5.7038921526660005</v>
      </c>
      <c r="H14" s="604">
        <v>8.6497987965478984</v>
      </c>
      <c r="I14" s="604">
        <v>8.497252448098024</v>
      </c>
      <c r="J14" s="605">
        <v>-4.7040399093645249</v>
      </c>
      <c r="K14" s="605">
        <v>3.2177264546320572</v>
      </c>
      <c r="L14" s="605">
        <v>2.9978506152828857</v>
      </c>
      <c r="M14" s="605">
        <v>1.9009979750726984</v>
      </c>
      <c r="N14" s="605">
        <v>2.2622728438682458</v>
      </c>
      <c r="O14" s="605">
        <v>4.0483087568431415</v>
      </c>
      <c r="P14" s="605">
        <v>2.8769758477948244</v>
      </c>
      <c r="Q14" s="605">
        <v>3.3108448247947138</v>
      </c>
      <c r="R14" s="605">
        <v>1.5638957352865077</v>
      </c>
    </row>
    <row r="15" spans="1:27">
      <c r="A15" s="613" t="s">
        <v>1044</v>
      </c>
      <c r="B15" s="613" t="s">
        <v>1045</v>
      </c>
      <c r="C15" s="613" t="s">
        <v>897</v>
      </c>
      <c r="D15" s="613" t="s">
        <v>896</v>
      </c>
      <c r="E15" s="604">
        <v>6.1466842774199364</v>
      </c>
      <c r="F15" s="604">
        <v>3.0468343543865046</v>
      </c>
      <c r="G15" s="604">
        <v>1.4228107056783585</v>
      </c>
      <c r="H15" s="604">
        <v>0.83577648492507706</v>
      </c>
      <c r="I15" s="604">
        <v>1.0827210459678724</v>
      </c>
      <c r="J15" s="605">
        <v>2.108992235517178</v>
      </c>
      <c r="K15" s="605">
        <v>2.6065768440803652</v>
      </c>
      <c r="L15" s="605">
        <v>1.2019976922475735</v>
      </c>
      <c r="M15" s="605">
        <v>1.2305108330029668</v>
      </c>
      <c r="N15" s="605">
        <v>0.4819805575911289</v>
      </c>
      <c r="O15" s="605">
        <v>2.5731965730846866</v>
      </c>
      <c r="P15" s="605">
        <v>4.7855252025950534</v>
      </c>
      <c r="Q15" s="605">
        <v>2.7759142676944322</v>
      </c>
      <c r="R15" s="605">
        <v>2.8471813693195145</v>
      </c>
      <c r="S15" s="605">
        <v>3.0400262569637562</v>
      </c>
      <c r="T15" s="605">
        <v>3.8362807885925463</v>
      </c>
      <c r="U15" s="605">
        <v>4.8401000192281032</v>
      </c>
      <c r="V15" s="605">
        <v>4.9049671710742473</v>
      </c>
      <c r="W15" s="605">
        <v>4.6287990515609749</v>
      </c>
      <c r="X15" s="605">
        <v>5.0505511246176269</v>
      </c>
      <c r="Y15" s="605">
        <v>0.93561983616272926</v>
      </c>
      <c r="Z15" s="605">
        <v>6.1478254997811206</v>
      </c>
    </row>
    <row r="16" spans="1:27">
      <c r="A16" s="613" t="s">
        <v>1044</v>
      </c>
      <c r="B16" s="613" t="s">
        <v>1045</v>
      </c>
      <c r="C16" s="613" t="s">
        <v>895</v>
      </c>
      <c r="D16" s="613" t="s">
        <v>894</v>
      </c>
      <c r="E16" s="604">
        <v>2.9996804361726674</v>
      </c>
      <c r="F16" s="604">
        <v>3.6418715150201137</v>
      </c>
      <c r="G16" s="604">
        <v>3.4790930928101318</v>
      </c>
      <c r="H16" s="604">
        <v>2.757084619932229</v>
      </c>
      <c r="I16" s="604">
        <v>2.5249429002433175</v>
      </c>
      <c r="J16" s="605">
        <v>1.8139180419664882</v>
      </c>
      <c r="K16" s="605">
        <v>0.81197607424927298</v>
      </c>
      <c r="L16" s="605">
        <v>-0.22090192566746225</v>
      </c>
      <c r="M16" s="605">
        <v>0.32032606044887757</v>
      </c>
      <c r="N16" s="605">
        <v>0.28342108754615936</v>
      </c>
      <c r="O16" s="605">
        <v>0.9192170182371342</v>
      </c>
      <c r="P16" s="605">
        <v>1.873800687288508</v>
      </c>
      <c r="Q16" s="605">
        <v>1.2396270195689425</v>
      </c>
      <c r="R16" s="605">
        <v>1.1496102484899779</v>
      </c>
      <c r="S16" s="605">
        <v>1.6832949771497141</v>
      </c>
      <c r="T16" s="605">
        <v>2.0391816348539749</v>
      </c>
      <c r="U16" s="605">
        <v>1.8844718339182691</v>
      </c>
      <c r="V16" s="605">
        <v>2.0048146370899502</v>
      </c>
      <c r="W16" s="605">
        <v>1.7228741647136019</v>
      </c>
      <c r="X16" s="605">
        <v>1.5078192239727173</v>
      </c>
      <c r="Y16" s="605">
        <v>1.6259658262769818</v>
      </c>
      <c r="Z16" s="605">
        <v>2.2416609342984515</v>
      </c>
    </row>
    <row r="17" spans="1:26">
      <c r="A17" s="613" t="s">
        <v>1044</v>
      </c>
      <c r="B17" s="613" t="s">
        <v>1045</v>
      </c>
      <c r="C17" s="613" t="s">
        <v>893</v>
      </c>
      <c r="D17" s="613" t="s">
        <v>892</v>
      </c>
      <c r="F17" s="604">
        <v>83.549512343567301</v>
      </c>
      <c r="G17" s="604">
        <v>1065.3292252703893</v>
      </c>
      <c r="H17" s="604">
        <v>747.56698144897075</v>
      </c>
      <c r="I17" s="604">
        <v>1385.2020320850579</v>
      </c>
      <c r="J17" s="605">
        <v>545.69530385799453</v>
      </c>
      <c r="K17" s="605">
        <v>26.421012728243582</v>
      </c>
      <c r="L17" s="605">
        <v>9.240213747058462</v>
      </c>
      <c r="M17" s="605">
        <v>-0.9639308852804902</v>
      </c>
      <c r="N17" s="605">
        <v>2.1610078136820192</v>
      </c>
      <c r="O17" s="605">
        <v>12.493368921112861</v>
      </c>
      <c r="P17" s="605">
        <v>2.515010100204762</v>
      </c>
      <c r="Q17" s="605">
        <v>3.1193183882521254</v>
      </c>
      <c r="R17" s="605">
        <v>6.0086142393743529</v>
      </c>
      <c r="S17" s="605">
        <v>8.315176682759315</v>
      </c>
      <c r="T17" s="605">
        <v>16.139422285740295</v>
      </c>
      <c r="U17" s="605">
        <v>11.301397261880311</v>
      </c>
      <c r="V17" s="605">
        <v>20.981710094371863</v>
      </c>
      <c r="W17" s="605">
        <v>27.730151962385776</v>
      </c>
      <c r="X17" s="605">
        <v>-18.847657201854361</v>
      </c>
      <c r="Y17" s="605">
        <v>13.598744836192694</v>
      </c>
      <c r="Z17" s="605">
        <v>16.739120044113221</v>
      </c>
    </row>
    <row r="18" spans="1:26">
      <c r="A18" s="613" t="s">
        <v>1044</v>
      </c>
      <c r="B18" s="613" t="s">
        <v>1045</v>
      </c>
      <c r="C18" s="613" t="s">
        <v>891</v>
      </c>
      <c r="D18" s="613" t="s">
        <v>890</v>
      </c>
      <c r="E18" s="604">
        <v>5.073711224793982</v>
      </c>
      <c r="F18" s="604">
        <v>2.5565382185723422</v>
      </c>
      <c r="G18" s="604">
        <v>3.9055659160333249</v>
      </c>
      <c r="H18" s="604">
        <v>-0.85198360641216198</v>
      </c>
      <c r="I18" s="604">
        <v>2.1833662322262342</v>
      </c>
      <c r="J18" s="605">
        <v>0.80243635876335873</v>
      </c>
      <c r="K18" s="605">
        <v>0.98424378564365611</v>
      </c>
      <c r="L18" s="605">
        <v>34.687615956094277</v>
      </c>
      <c r="M18" s="605">
        <v>3.0493128177925684</v>
      </c>
      <c r="N18" s="605">
        <v>4.9509405063141116</v>
      </c>
      <c r="O18" s="605">
        <v>0.92183066446843043</v>
      </c>
      <c r="P18" s="605">
        <v>0.35359062214183723</v>
      </c>
      <c r="Q18" s="605">
        <v>3.9608188388627639</v>
      </c>
      <c r="R18" s="605">
        <v>1.1546133483889065</v>
      </c>
      <c r="S18" s="605">
        <v>1.1944872447938337</v>
      </c>
      <c r="T18" s="605">
        <v>5.056827497721855</v>
      </c>
      <c r="U18" s="605">
        <v>0.82796732302807641</v>
      </c>
      <c r="V18" s="605">
        <v>2.9475255704501109</v>
      </c>
      <c r="W18" s="605">
        <v>1.4888899025596913</v>
      </c>
      <c r="X18" s="605">
        <v>-1.6414715860907449</v>
      </c>
      <c r="Y18" s="605">
        <v>0.52240999023665324</v>
      </c>
      <c r="Z18" s="605">
        <v>-1.3969046021620244</v>
      </c>
    </row>
    <row r="19" spans="1:26">
      <c r="A19" s="613" t="s">
        <v>1044</v>
      </c>
      <c r="B19" s="613" t="s">
        <v>1045</v>
      </c>
      <c r="C19" s="613" t="s">
        <v>889</v>
      </c>
      <c r="D19" s="613" t="s">
        <v>888</v>
      </c>
      <c r="E19" s="604">
        <v>4.826693103224116</v>
      </c>
      <c r="F19" s="604">
        <v>-1.8825275034596132</v>
      </c>
      <c r="G19" s="604">
        <v>-3.532648805545648</v>
      </c>
      <c r="H19" s="604">
        <v>-3.0258169763638421</v>
      </c>
      <c r="I19" s="604">
        <v>7.3311888756207821</v>
      </c>
      <c r="J19" s="605">
        <v>1.0906712042785927</v>
      </c>
      <c r="K19" s="605">
        <v>0.19672116781120508</v>
      </c>
      <c r="L19" s="605">
        <v>0.93171529205355341</v>
      </c>
      <c r="M19" s="605">
        <v>-7.0574087552076179</v>
      </c>
      <c r="N19" s="605">
        <v>2.6564306838556888</v>
      </c>
      <c r="O19" s="605">
        <v>14.322524898642001</v>
      </c>
      <c r="P19" s="605">
        <v>-4.898544796387668</v>
      </c>
      <c r="Q19" s="605">
        <v>1.7396012286916402</v>
      </c>
      <c r="R19" s="605">
        <v>7.0864901203435977</v>
      </c>
      <c r="S19" s="605">
        <v>9.1534375129191119</v>
      </c>
      <c r="T19" s="605">
        <v>11.130605525546585</v>
      </c>
      <c r="U19" s="605">
        <v>10.394847181201754</v>
      </c>
      <c r="V19" s="605">
        <v>7.5440065129209017</v>
      </c>
      <c r="W19" s="605">
        <v>11.541225632388745</v>
      </c>
      <c r="X19" s="605">
        <v>-14.449901370881491</v>
      </c>
      <c r="Y19" s="605">
        <v>13.657936169279353</v>
      </c>
    </row>
    <row r="20" spans="1:26">
      <c r="A20" s="613" t="s">
        <v>1044</v>
      </c>
      <c r="B20" s="613" t="s">
        <v>1045</v>
      </c>
      <c r="C20" s="613" t="s">
        <v>887</v>
      </c>
      <c r="D20" s="613" t="s">
        <v>886</v>
      </c>
      <c r="E20" s="604">
        <v>6.3355971849365034</v>
      </c>
      <c r="F20" s="604">
        <v>6.5962351709094378</v>
      </c>
      <c r="G20" s="604">
        <v>2.9763697664637618</v>
      </c>
      <c r="H20" s="604">
        <v>0.28696994316513269</v>
      </c>
      <c r="I20" s="604">
        <v>3.7718272470471845</v>
      </c>
      <c r="J20" s="605">
        <v>7.3453321952783313</v>
      </c>
      <c r="K20" s="605">
        <v>4.2345036162368075</v>
      </c>
      <c r="L20" s="605">
        <v>3.0900971741629348</v>
      </c>
      <c r="M20" s="605">
        <v>5.2743663086717447</v>
      </c>
      <c r="N20" s="605">
        <v>4.6557306802337308</v>
      </c>
      <c r="O20" s="605">
        <v>1.8596608695415853</v>
      </c>
      <c r="P20" s="605">
        <v>1.5853946148010039</v>
      </c>
      <c r="Q20" s="605">
        <v>3.1953751366212941</v>
      </c>
      <c r="R20" s="605">
        <v>4.5276295975754692</v>
      </c>
      <c r="S20" s="605">
        <v>4.2404287646959631</v>
      </c>
      <c r="T20" s="605">
        <v>5.0747149151710147</v>
      </c>
      <c r="U20" s="605">
        <v>5.1723735136527154</v>
      </c>
      <c r="V20" s="605">
        <v>6.78645029797174</v>
      </c>
      <c r="W20" s="605">
        <v>8.7891012264964132</v>
      </c>
      <c r="X20" s="605">
        <v>6.5209543261760246</v>
      </c>
      <c r="Y20" s="605">
        <v>6.4736226975529547</v>
      </c>
      <c r="Z20" s="605">
        <v>7.5319114471253101</v>
      </c>
    </row>
    <row r="21" spans="1:26">
      <c r="A21" s="613" t="s">
        <v>1044</v>
      </c>
      <c r="B21" s="613" t="s">
        <v>1045</v>
      </c>
      <c r="C21" s="613" t="s">
        <v>885</v>
      </c>
      <c r="D21" s="613" t="s">
        <v>884</v>
      </c>
      <c r="E21" s="604">
        <v>5.4510613605489766</v>
      </c>
      <c r="F21" s="604">
        <v>1.5982116940668192</v>
      </c>
      <c r="G21" s="604">
        <v>-1.4715591033237843</v>
      </c>
      <c r="H21" s="604">
        <v>2.8861076616551173</v>
      </c>
      <c r="I21" s="604">
        <v>1.200144010573851</v>
      </c>
      <c r="J21" s="605">
        <v>6.0746703928975307</v>
      </c>
      <c r="K21" s="605">
        <v>4.7354570640375471</v>
      </c>
      <c r="L21" s="605">
        <v>3.9183722624570976</v>
      </c>
      <c r="M21" s="605">
        <v>3.5933601063713496</v>
      </c>
      <c r="N21" s="605">
        <v>1.7543915287252929</v>
      </c>
      <c r="O21" s="605">
        <v>0.75258343702304842</v>
      </c>
      <c r="P21" s="605">
        <v>5.1311504168825195</v>
      </c>
      <c r="Q21" s="605">
        <v>0.50642729725839786</v>
      </c>
      <c r="R21" s="605">
        <v>6.693015500747606</v>
      </c>
      <c r="S21" s="605">
        <v>1.0661722968322067</v>
      </c>
      <c r="T21" s="605">
        <v>3.1273838702432215</v>
      </c>
      <c r="U21" s="605">
        <v>2.6756480639123623</v>
      </c>
      <c r="V21" s="605">
        <v>6.3333944150711261</v>
      </c>
      <c r="W21" s="605">
        <v>7.4627711691951646</v>
      </c>
      <c r="X21" s="605">
        <v>3.4386518447063992</v>
      </c>
    </row>
    <row r="22" spans="1:26">
      <c r="A22" s="613" t="s">
        <v>1044</v>
      </c>
      <c r="B22" s="613" t="s">
        <v>1045</v>
      </c>
      <c r="C22" s="613" t="s">
        <v>883</v>
      </c>
      <c r="D22" s="613" t="s">
        <v>882</v>
      </c>
      <c r="F22" s="604">
        <v>103.59790932295931</v>
      </c>
      <c r="G22" s="604">
        <v>1074.1412068317409</v>
      </c>
      <c r="H22" s="604">
        <v>1053.4490387924682</v>
      </c>
      <c r="I22" s="604">
        <v>1945.1071100884417</v>
      </c>
      <c r="J22" s="605">
        <v>661.49300414925824</v>
      </c>
      <c r="K22" s="605">
        <v>53.715000981940193</v>
      </c>
      <c r="L22" s="605">
        <v>71.649450984319714</v>
      </c>
      <c r="M22" s="605">
        <v>76.580409364150512</v>
      </c>
      <c r="N22" s="605">
        <v>316.79333108853137</v>
      </c>
      <c r="O22" s="605">
        <v>185.29079825531204</v>
      </c>
      <c r="P22" s="605">
        <v>79.534572521797315</v>
      </c>
      <c r="Q22" s="605">
        <v>44.893739095270064</v>
      </c>
      <c r="R22" s="605">
        <v>30.685321361102012</v>
      </c>
      <c r="S22" s="605">
        <v>22.675122647451971</v>
      </c>
      <c r="T22" s="605">
        <v>18.927696310745674</v>
      </c>
      <c r="U22" s="605">
        <v>10.750637465506998</v>
      </c>
      <c r="V22" s="605">
        <v>12.82355328018771</v>
      </c>
      <c r="W22" s="605">
        <v>21.16049109541845</v>
      </c>
      <c r="X22" s="605">
        <v>5.7222859029108406</v>
      </c>
      <c r="Y22" s="605">
        <v>11.11354357900511</v>
      </c>
      <c r="Z22" s="605">
        <v>58.367585387883992</v>
      </c>
    </row>
    <row r="23" spans="1:26">
      <c r="A23" s="613" t="s">
        <v>1044</v>
      </c>
      <c r="B23" s="613" t="s">
        <v>1045</v>
      </c>
      <c r="C23" s="613" t="s">
        <v>881</v>
      </c>
      <c r="D23" s="613" t="s">
        <v>880</v>
      </c>
      <c r="E23" s="604">
        <v>2.8124032043122469</v>
      </c>
      <c r="F23" s="604">
        <v>2.87662455576789</v>
      </c>
      <c r="G23" s="604">
        <v>3.4245245481249356</v>
      </c>
      <c r="H23" s="604">
        <v>3.9932318417176873</v>
      </c>
      <c r="I23" s="604">
        <v>2.094305073985737</v>
      </c>
      <c r="J23" s="605">
        <v>1.2207694391567685</v>
      </c>
      <c r="K23" s="605">
        <v>0.3719989789465501</v>
      </c>
      <c r="L23" s="605">
        <v>0.87116140469225911</v>
      </c>
      <c r="M23" s="605">
        <v>1.8704146326644633</v>
      </c>
      <c r="N23" s="605">
        <v>0.31416643864869798</v>
      </c>
      <c r="O23" s="605">
        <v>1.978635089130762</v>
      </c>
      <c r="P23" s="605">
        <v>2.0504842837330699</v>
      </c>
      <c r="Q23" s="605">
        <v>2.0067011916243871</v>
      </c>
      <c r="R23" s="605">
        <v>1.9829014813466728</v>
      </c>
      <c r="S23" s="605">
        <v>2.1346303035137026</v>
      </c>
      <c r="T23" s="605">
        <v>2.377752231202976</v>
      </c>
      <c r="U23" s="605">
        <v>2.3443311359893499</v>
      </c>
      <c r="V23" s="605">
        <v>2.3758135063193464</v>
      </c>
      <c r="W23" s="605">
        <v>2.1383406685360882</v>
      </c>
      <c r="X23" s="605">
        <v>1.1932389309252187</v>
      </c>
      <c r="Y23" s="605">
        <v>2.0338813945776906</v>
      </c>
      <c r="Z23" s="605">
        <v>2.0299162983684624</v>
      </c>
    </row>
    <row r="24" spans="1:26">
      <c r="A24" s="613" t="s">
        <v>1044</v>
      </c>
      <c r="B24" s="613" t="s">
        <v>1045</v>
      </c>
      <c r="C24" s="613" t="s">
        <v>879</v>
      </c>
      <c r="D24" s="613" t="s">
        <v>878</v>
      </c>
      <c r="E24" s="604">
        <v>2.813281688441549</v>
      </c>
      <c r="F24" s="604">
        <v>-2.56071324572207</v>
      </c>
      <c r="G24" s="604">
        <v>3.9934962097164544</v>
      </c>
      <c r="H24" s="604">
        <v>1.651519835617691</v>
      </c>
      <c r="I24" s="604">
        <v>3.5881050346233678</v>
      </c>
      <c r="J24" s="605">
        <v>6.0789813302498175</v>
      </c>
      <c r="K24" s="605">
        <v>1.968710124430558</v>
      </c>
      <c r="L24" s="605">
        <v>-1.4770146351982589</v>
      </c>
      <c r="M24" s="605">
        <v>1.5030976384079935</v>
      </c>
      <c r="N24" s="605">
        <v>-2.235249030264356</v>
      </c>
      <c r="O24" s="605">
        <v>0.43700258036678008</v>
      </c>
      <c r="P24" s="605">
        <v>-0.13064846263660002</v>
      </c>
      <c r="Q24" s="605">
        <v>1.7879298535679879</v>
      </c>
      <c r="R24" s="605">
        <v>-3.0811068036417169</v>
      </c>
      <c r="S24" s="605">
        <v>2.1709413449538744</v>
      </c>
      <c r="T24" s="605">
        <v>2.4429311314606963</v>
      </c>
      <c r="U24" s="605">
        <v>3.9729302398524737</v>
      </c>
      <c r="V24" s="605">
        <v>3.854612356882626</v>
      </c>
      <c r="W24" s="605">
        <v>3.191414399901916</v>
      </c>
      <c r="X24" s="605">
        <v>-1.0634396773010764</v>
      </c>
      <c r="Y24" s="605">
        <v>0.74770138914416862</v>
      </c>
      <c r="Z24" s="605">
        <v>1.5441105529227599</v>
      </c>
    </row>
    <row r="25" spans="1:26">
      <c r="A25" s="613" t="s">
        <v>1044</v>
      </c>
      <c r="B25" s="613" t="s">
        <v>1045</v>
      </c>
      <c r="C25" s="613" t="s">
        <v>877</v>
      </c>
      <c r="D25" s="613" t="s">
        <v>876</v>
      </c>
      <c r="E25" s="604">
        <v>1.5541709930101177</v>
      </c>
      <c r="F25" s="604">
        <v>0.70244568546742414</v>
      </c>
      <c r="G25" s="604">
        <v>3.361901294555139</v>
      </c>
      <c r="H25" s="604">
        <v>1.1624447345984805</v>
      </c>
      <c r="I25" s="604">
        <v>33.503976619432308</v>
      </c>
      <c r="J25" s="605">
        <v>15.367652419694352</v>
      </c>
      <c r="K25" s="605">
        <v>6.7074117079494613</v>
      </c>
      <c r="L25" s="605">
        <v>4.9913735770747962</v>
      </c>
      <c r="M25" s="605">
        <v>4.6571345971813116</v>
      </c>
      <c r="N25" s="605">
        <v>1.9366577058174528</v>
      </c>
      <c r="O25" s="605">
        <v>3.230921128952204</v>
      </c>
      <c r="P25" s="605">
        <v>3.1408281115268295</v>
      </c>
      <c r="Q25" s="605">
        <v>7.697291715559615</v>
      </c>
      <c r="R25" s="605">
        <v>1.7161094972762783</v>
      </c>
      <c r="S25" s="605">
        <v>0.29057625524220043</v>
      </c>
      <c r="T25" s="605">
        <v>2.7857459645402827</v>
      </c>
      <c r="U25" s="605">
        <v>5.1642788856047162</v>
      </c>
      <c r="V25" s="605">
        <v>2.6417557520855155</v>
      </c>
      <c r="W25" s="605">
        <v>7.1210053925256886</v>
      </c>
      <c r="X25" s="605">
        <v>9.9191364389255909E-2</v>
      </c>
      <c r="Y25" s="605">
        <v>1.4212463179301267</v>
      </c>
      <c r="Z25" s="605">
        <v>2.7861784138442829</v>
      </c>
    </row>
    <row r="26" spans="1:26">
      <c r="A26" s="613" t="s">
        <v>1044</v>
      </c>
      <c r="B26" s="613" t="s">
        <v>1045</v>
      </c>
      <c r="C26" s="613" t="s">
        <v>875</v>
      </c>
      <c r="D26" s="613" t="s">
        <v>874</v>
      </c>
      <c r="E26" s="604">
        <v>6.0335723100890704</v>
      </c>
      <c r="F26" s="604">
        <v>6.4305905236252272</v>
      </c>
      <c r="G26" s="604">
        <v>2.8138839835540495</v>
      </c>
      <c r="H26" s="604">
        <v>5.1963043386831913</v>
      </c>
      <c r="I26" s="604">
        <v>1.9595642022602249</v>
      </c>
      <c r="J26" s="605">
        <v>4.1784635341387286</v>
      </c>
      <c r="K26" s="605">
        <v>29.364699885581331</v>
      </c>
      <c r="L26" s="605">
        <v>4.0239039396044802</v>
      </c>
      <c r="M26" s="605">
        <v>2.7415511996354667</v>
      </c>
      <c r="N26" s="605">
        <v>2.7121495195928418</v>
      </c>
      <c r="O26" s="605">
        <v>-4.2363554164637236</v>
      </c>
      <c r="P26" s="605">
        <v>-0.71905139047444777</v>
      </c>
      <c r="Q26" s="605">
        <v>8.6256241624382</v>
      </c>
      <c r="R26" s="605">
        <v>2.761042857726224</v>
      </c>
      <c r="S26" s="605">
        <v>4.4127245166274207</v>
      </c>
      <c r="T26" s="605">
        <v>6.4463775759249415</v>
      </c>
      <c r="U26" s="605">
        <v>5.2989424544620078</v>
      </c>
      <c r="V26" s="605">
        <v>5.7792702560974334</v>
      </c>
      <c r="W26" s="605">
        <v>2.6863934110350272</v>
      </c>
      <c r="X26" s="605">
        <v>-0.14929672217853351</v>
      </c>
      <c r="Y26" s="605">
        <v>1.2026685920141063</v>
      </c>
    </row>
    <row r="27" spans="1:26">
      <c r="A27" s="613" t="s">
        <v>1044</v>
      </c>
      <c r="B27" s="613" t="s">
        <v>1045</v>
      </c>
      <c r="C27" s="613" t="s">
        <v>873</v>
      </c>
      <c r="D27" s="613" t="s">
        <v>872</v>
      </c>
      <c r="E27" s="604">
        <v>5.7088499345663308</v>
      </c>
      <c r="F27" s="604">
        <v>8.7641477206474434</v>
      </c>
      <c r="G27" s="604">
        <v>9.2967573952820572</v>
      </c>
      <c r="H27" s="604">
        <v>8.1864620697374306</v>
      </c>
      <c r="I27" s="604">
        <v>12.851991046122663</v>
      </c>
      <c r="J27" s="605">
        <v>8.0478193084651224</v>
      </c>
      <c r="K27" s="605">
        <v>8.0561272751995148</v>
      </c>
      <c r="L27" s="605">
        <v>12.485397683228825</v>
      </c>
      <c r="M27" s="605">
        <v>10.509630375938997</v>
      </c>
      <c r="N27" s="605">
        <v>7.4353082450562766</v>
      </c>
      <c r="O27" s="605">
        <v>2.2862092934423259</v>
      </c>
      <c r="P27" s="605">
        <v>5.266308609608501</v>
      </c>
      <c r="Q27" s="605">
        <v>4.8812171871430081</v>
      </c>
      <c r="R27" s="605">
        <v>3.0850744868328235</v>
      </c>
      <c r="S27" s="605">
        <v>3.7909327771780283</v>
      </c>
      <c r="T27" s="605">
        <v>5.8579339814192082</v>
      </c>
      <c r="U27" s="605">
        <v>5.4111949893733708</v>
      </c>
      <c r="V27" s="605">
        <v>3.1106603933671408</v>
      </c>
      <c r="W27" s="605">
        <v>5.6930674363283771</v>
      </c>
      <c r="X27" s="605">
        <v>4.8450789809523229</v>
      </c>
      <c r="Y27" s="605">
        <v>5.9171311170414356</v>
      </c>
      <c r="Z27" s="605">
        <v>5.6518675540323784</v>
      </c>
    </row>
    <row r="28" spans="1:26">
      <c r="A28" s="613" t="s">
        <v>1044</v>
      </c>
      <c r="B28" s="613" t="s">
        <v>1045</v>
      </c>
      <c r="C28" s="613" t="s">
        <v>871</v>
      </c>
      <c r="D28" s="613" t="s">
        <v>870</v>
      </c>
      <c r="E28" s="604">
        <v>16.267945164174492</v>
      </c>
      <c r="F28" s="604">
        <v>17.689441651964984</v>
      </c>
      <c r="G28" s="604">
        <v>13.199204117935153</v>
      </c>
      <c r="H28" s="604">
        <v>6.5571568776815923</v>
      </c>
      <c r="I28" s="604">
        <v>7.9522064286300633</v>
      </c>
      <c r="J28" s="605">
        <v>11.427280276878008</v>
      </c>
      <c r="K28" s="605">
        <v>11.580209595952027</v>
      </c>
      <c r="L28" s="605">
        <v>5.7050435959852308</v>
      </c>
      <c r="M28" s="605">
        <v>7.0511269213716474</v>
      </c>
      <c r="N28" s="605">
        <v>2.4115660679083817</v>
      </c>
      <c r="O28" s="605">
        <v>5.1954049981459747</v>
      </c>
      <c r="P28" s="605">
        <v>1.8700936365545289</v>
      </c>
      <c r="Q28" s="605">
        <v>2.8207574227935055</v>
      </c>
      <c r="R28" s="605">
        <v>6.3299922550218923</v>
      </c>
      <c r="S28" s="605">
        <v>7.967709555888618</v>
      </c>
      <c r="T28" s="605">
        <v>5.9407975923065948</v>
      </c>
      <c r="U28" s="605">
        <v>13.663679674045753</v>
      </c>
      <c r="V28" s="605">
        <v>7.3733536930283776</v>
      </c>
      <c r="W28" s="605">
        <v>10.381181735733563</v>
      </c>
      <c r="X28" s="605">
        <v>-2.4198941668365848</v>
      </c>
      <c r="Y28" s="605">
        <v>8.7775073325900337</v>
      </c>
      <c r="Z28" s="605">
        <v>14.565892881493724</v>
      </c>
    </row>
    <row r="29" spans="1:26">
      <c r="A29" s="613" t="s">
        <v>1044</v>
      </c>
      <c r="B29" s="613" t="s">
        <v>1045</v>
      </c>
      <c r="C29" s="613" t="s">
        <v>869</v>
      </c>
      <c r="D29" s="613" t="s">
        <v>868</v>
      </c>
      <c r="J29" s="605">
        <v>8.8474310596903649</v>
      </c>
      <c r="K29" s="605">
        <v>-17.056763302476952</v>
      </c>
      <c r="L29" s="605">
        <v>13.011481263376595</v>
      </c>
      <c r="M29" s="605">
        <v>-1.581924902737498</v>
      </c>
      <c r="N29" s="605">
        <v>8.3556508109715537</v>
      </c>
      <c r="O29" s="605">
        <v>28.790136151968369</v>
      </c>
      <c r="P29" s="605">
        <v>2.9619624764932553</v>
      </c>
      <c r="Q29" s="605">
        <v>4.4615830530837286</v>
      </c>
      <c r="R29" s="605">
        <v>0.91238476828185355</v>
      </c>
      <c r="S29" s="605">
        <v>2.5724976237259369</v>
      </c>
      <c r="T29" s="605">
        <v>3.8776273044363734</v>
      </c>
      <c r="U29" s="605">
        <v>5.7284902433159033</v>
      </c>
      <c r="V29" s="605">
        <v>5.7177923064783727</v>
      </c>
      <c r="W29" s="605">
        <v>7.5565844334700927</v>
      </c>
      <c r="X29" s="605">
        <v>5.19453925792277E-2</v>
      </c>
      <c r="Y29" s="605">
        <v>1.4048849897671118</v>
      </c>
      <c r="Z29" s="605">
        <v>1.777682828973127</v>
      </c>
    </row>
    <row r="30" spans="1:26">
      <c r="A30" s="613" t="s">
        <v>1044</v>
      </c>
      <c r="B30" s="613" t="s">
        <v>1045</v>
      </c>
      <c r="C30" s="613" t="s">
        <v>867</v>
      </c>
      <c r="D30" s="613" t="s">
        <v>866</v>
      </c>
      <c r="E30" s="604">
        <v>6.3000182245484666</v>
      </c>
      <c r="F30" s="604">
        <v>5.1777103794366326</v>
      </c>
      <c r="G30" s="604">
        <v>6.6392807005154708</v>
      </c>
      <c r="H30" s="604">
        <v>13.065765714807839</v>
      </c>
      <c r="I30" s="604">
        <v>11.540107077849086</v>
      </c>
      <c r="J30" s="605">
        <v>8.7799909521592383</v>
      </c>
      <c r="K30" s="605">
        <v>14.234009005494514</v>
      </c>
      <c r="L30" s="605">
        <v>7.5818856339963361</v>
      </c>
      <c r="M30" s="605">
        <v>4.9004216548656387</v>
      </c>
      <c r="N30" s="605">
        <v>17.71409825332961</v>
      </c>
      <c r="O30" s="605">
        <v>3.8039231458213862E-2</v>
      </c>
      <c r="P30" s="605">
        <v>18.447646265531347</v>
      </c>
      <c r="Q30" s="605">
        <v>0.32933077253429133</v>
      </c>
      <c r="R30" s="605">
        <v>-2.2833327201265377</v>
      </c>
      <c r="S30" s="605">
        <v>11.162284339870325</v>
      </c>
      <c r="T30" s="605">
        <v>9.3416482091840152</v>
      </c>
      <c r="U30" s="605">
        <v>19.226181382265509</v>
      </c>
      <c r="V30" s="605">
        <v>10.367872877333113</v>
      </c>
      <c r="W30" s="605">
        <v>17.320007862950433</v>
      </c>
      <c r="X30" s="605">
        <v>-5.4946776475758554</v>
      </c>
      <c r="Y30" s="605">
        <v>14.624632655461852</v>
      </c>
      <c r="Z30" s="605">
        <v>10.68357671334546</v>
      </c>
    </row>
    <row r="31" spans="1:26">
      <c r="A31" s="613" t="s">
        <v>1044</v>
      </c>
      <c r="B31" s="613" t="s">
        <v>1045</v>
      </c>
      <c r="C31" s="613" t="s">
        <v>865</v>
      </c>
      <c r="D31" s="613" t="s">
        <v>864</v>
      </c>
      <c r="E31" s="604">
        <v>2735.4884605909442</v>
      </c>
      <c r="F31" s="604">
        <v>414.23559576279661</v>
      </c>
      <c r="G31" s="604">
        <v>968.18423289755606</v>
      </c>
      <c r="H31" s="604">
        <v>2001.3481919619489</v>
      </c>
      <c r="I31" s="604">
        <v>2545.4523717720112</v>
      </c>
      <c r="J31" s="605">
        <v>72.033517562483098</v>
      </c>
      <c r="K31" s="605">
        <v>17.085269169348933</v>
      </c>
      <c r="L31" s="605">
        <v>7.6450028551320059</v>
      </c>
      <c r="M31" s="605">
        <v>4.2359035337289299</v>
      </c>
      <c r="N31" s="605">
        <v>8.4764492639449713</v>
      </c>
      <c r="O31" s="605">
        <v>6.1778397715255267</v>
      </c>
      <c r="P31" s="605">
        <v>8.9661796822247055</v>
      </c>
      <c r="Q31" s="605">
        <v>10.555805329986299</v>
      </c>
      <c r="R31" s="605">
        <v>13.726475622810725</v>
      </c>
      <c r="S31" s="605">
        <v>8.036217295564299</v>
      </c>
      <c r="T31" s="605">
        <v>7.2129980528492723</v>
      </c>
      <c r="U31" s="605">
        <v>6.1514401780045915</v>
      </c>
      <c r="V31" s="605">
        <v>5.8645301340477261</v>
      </c>
      <c r="W31" s="605">
        <v>8.3349497118905731</v>
      </c>
      <c r="X31" s="605">
        <v>7.1851464681937216</v>
      </c>
      <c r="Y31" s="605">
        <v>8.2285350577901255</v>
      </c>
      <c r="Z31" s="605">
        <v>6.9688847519694406</v>
      </c>
    </row>
    <row r="32" spans="1:26">
      <c r="A32" s="613" t="s">
        <v>1044</v>
      </c>
      <c r="B32" s="613" t="s">
        <v>1045</v>
      </c>
      <c r="C32" s="613" t="s">
        <v>863</v>
      </c>
      <c r="D32" s="613" t="s">
        <v>862</v>
      </c>
      <c r="E32" s="604">
        <v>8.4099635217713455</v>
      </c>
      <c r="F32" s="604">
        <v>-2.8372807193305931</v>
      </c>
      <c r="G32" s="604">
        <v>1.7268761002988668</v>
      </c>
      <c r="H32" s="604">
        <v>-2.9514905879747459</v>
      </c>
      <c r="I32" s="604">
        <v>-8.763625913901123</v>
      </c>
      <c r="J32" s="605">
        <v>2.8729977723100291</v>
      </c>
      <c r="K32" s="605">
        <v>4.4887552584629304</v>
      </c>
      <c r="L32" s="605">
        <v>8.5848535597946096</v>
      </c>
      <c r="M32" s="605">
        <v>-11.648573973349272</v>
      </c>
      <c r="N32" s="605">
        <v>11.593977640574948</v>
      </c>
      <c r="O32" s="605">
        <v>29.015709408331446</v>
      </c>
      <c r="P32" s="605">
        <v>-5.5918990467814638</v>
      </c>
      <c r="Q32" s="605">
        <v>0.37420917042511803</v>
      </c>
      <c r="R32" s="605">
        <v>6.1046113425938984</v>
      </c>
      <c r="S32" s="605">
        <v>15.886165057164561</v>
      </c>
      <c r="T32" s="605">
        <v>18.766319539313827</v>
      </c>
      <c r="U32" s="605">
        <v>10.047720887869119</v>
      </c>
      <c r="V32" s="605">
        <v>1.1199002227678818</v>
      </c>
      <c r="W32" s="605">
        <v>12.692381557160573</v>
      </c>
      <c r="X32" s="605">
        <v>-22.090254436825745</v>
      </c>
      <c r="Y32" s="605">
        <v>5.3080656284309811</v>
      </c>
      <c r="Z32" s="605">
        <v>19.370111766054876</v>
      </c>
    </row>
    <row r="33" spans="1:26">
      <c r="A33" s="613" t="s">
        <v>1044</v>
      </c>
      <c r="B33" s="613" t="s">
        <v>1045</v>
      </c>
      <c r="C33" s="613" t="s">
        <v>861</v>
      </c>
      <c r="D33" s="613" t="s">
        <v>860</v>
      </c>
      <c r="E33" s="604">
        <v>26.18799020316483</v>
      </c>
      <c r="F33" s="604">
        <v>226.53787466004587</v>
      </c>
      <c r="G33" s="604">
        <v>59.578649199704813</v>
      </c>
      <c r="H33" s="604">
        <v>51.091053788942105</v>
      </c>
      <c r="I33" s="604">
        <v>72.70496887313638</v>
      </c>
      <c r="J33" s="605">
        <v>62.37664867076316</v>
      </c>
      <c r="K33" s="605">
        <v>98.030635041454815</v>
      </c>
      <c r="L33" s="605">
        <v>987.07048578367312</v>
      </c>
      <c r="M33" s="605">
        <v>29.672228600204477</v>
      </c>
      <c r="N33" s="605">
        <v>3.6946829899664948</v>
      </c>
      <c r="O33" s="605">
        <v>6.6300326405352052</v>
      </c>
      <c r="P33" s="605">
        <v>6.128100947952106</v>
      </c>
      <c r="Q33" s="605">
        <v>4.6206136675102272</v>
      </c>
      <c r="R33" s="605">
        <v>2.2778769524111055</v>
      </c>
      <c r="S33" s="605">
        <v>4.2199103875140338</v>
      </c>
      <c r="T33" s="605">
        <v>7.3430637199982272</v>
      </c>
      <c r="U33" s="605">
        <v>6.9010729576273917</v>
      </c>
      <c r="V33" s="605">
        <v>9.2335360925187331</v>
      </c>
      <c r="W33" s="605">
        <v>8.4156581456771278</v>
      </c>
      <c r="X33" s="605">
        <v>4.333599331242084</v>
      </c>
      <c r="Y33" s="605">
        <v>2.7937159460197165</v>
      </c>
      <c r="Z33" s="605">
        <v>4.9580514902385744</v>
      </c>
    </row>
    <row r="34" spans="1:26">
      <c r="A34" s="613" t="s">
        <v>1044</v>
      </c>
      <c r="B34" s="613" t="s">
        <v>1045</v>
      </c>
      <c r="C34" s="613" t="s">
        <v>278</v>
      </c>
      <c r="D34" s="613" t="s">
        <v>859</v>
      </c>
      <c r="E34" s="604">
        <v>1.8100154244777116</v>
      </c>
      <c r="F34" s="604">
        <v>-3.9677807509659999</v>
      </c>
      <c r="G34" s="604">
        <v>0.22705961406855124</v>
      </c>
      <c r="H34" s="604">
        <v>-1.4418397722263023</v>
      </c>
      <c r="I34" s="604">
        <v>14.638961880038366</v>
      </c>
      <c r="J34" s="605">
        <v>6.7695690322048421</v>
      </c>
      <c r="K34" s="605">
        <v>0.34870514974979017</v>
      </c>
      <c r="L34" s="605">
        <v>1.5561998518489446</v>
      </c>
      <c r="M34" s="605">
        <v>7.9403160321763551</v>
      </c>
      <c r="N34" s="605">
        <v>4.4364839191448198</v>
      </c>
      <c r="O34" s="605">
        <v>-1.6646693500322129</v>
      </c>
      <c r="P34" s="605">
        <v>4.0044975457931571</v>
      </c>
      <c r="Q34" s="605">
        <v>6.2082609740935908</v>
      </c>
      <c r="R34" s="605">
        <v>0.18777589024753638</v>
      </c>
      <c r="S34" s="605">
        <v>3.9283735748294646</v>
      </c>
      <c r="T34" s="605">
        <v>-1.742552920239703</v>
      </c>
      <c r="U34" s="605">
        <v>-0.65963185047003492</v>
      </c>
      <c r="V34" s="605">
        <v>2.2585137998881777</v>
      </c>
      <c r="W34" s="605">
        <v>9.1619456468972089</v>
      </c>
      <c r="X34" s="605">
        <v>2.3764027654197974</v>
      </c>
      <c r="Y34" s="605">
        <v>2.7805879490862253</v>
      </c>
      <c r="Z34" s="605">
        <v>5.5797417063391492</v>
      </c>
    </row>
    <row r="35" spans="1:26">
      <c r="A35" s="613" t="s">
        <v>1044</v>
      </c>
      <c r="B35" s="613" t="s">
        <v>1045</v>
      </c>
      <c r="C35" s="613" t="s">
        <v>858</v>
      </c>
      <c r="D35" s="613" t="s">
        <v>857</v>
      </c>
      <c r="E35" s="604">
        <v>5.9855615423870461</v>
      </c>
      <c r="F35" s="604">
        <v>4.0931407842311529</v>
      </c>
      <c r="G35" s="604">
        <v>5.4017607078617971</v>
      </c>
      <c r="H35" s="604">
        <v>7.7426456760728399</v>
      </c>
      <c r="I35" s="604">
        <v>6.638445471552032</v>
      </c>
      <c r="J35" s="605">
        <v>16.102711729308766</v>
      </c>
      <c r="K35" s="605">
        <v>14.453111401282911</v>
      </c>
      <c r="L35" s="605">
        <v>32.397789235001795</v>
      </c>
      <c r="M35" s="605">
        <v>11.450555999587735</v>
      </c>
      <c r="N35" s="605">
        <v>14.954140264951448</v>
      </c>
      <c r="O35" s="605">
        <v>33.334133697192811</v>
      </c>
      <c r="P35" s="605">
        <v>11.134294018858199</v>
      </c>
      <c r="Q35" s="605">
        <v>1.8047461733954151</v>
      </c>
      <c r="R35" s="605">
        <v>14.600358110001693</v>
      </c>
      <c r="S35" s="605">
        <v>14.856097741591753</v>
      </c>
      <c r="T35" s="605">
        <v>21.026733699325689</v>
      </c>
      <c r="U35" s="605">
        <v>-7.5222343989238993E-2</v>
      </c>
      <c r="V35" s="605">
        <v>7.0460255282011985</v>
      </c>
      <c r="W35" s="605">
        <v>28.163456175130051</v>
      </c>
      <c r="X35" s="605">
        <v>12.303723254045281</v>
      </c>
      <c r="Y35" s="605">
        <v>7.6381758806618478</v>
      </c>
      <c r="Z35" s="605">
        <v>12.854462222641857</v>
      </c>
    </row>
    <row r="36" spans="1:26">
      <c r="A36" s="613" t="s">
        <v>1044</v>
      </c>
      <c r="B36" s="613" t="s">
        <v>1045</v>
      </c>
      <c r="C36" s="613" t="s">
        <v>856</v>
      </c>
      <c r="D36" s="613" t="s">
        <v>855</v>
      </c>
      <c r="I36" s="604">
        <v>-4.4142400470124414</v>
      </c>
      <c r="J36" s="605">
        <v>11.515504967359107</v>
      </c>
      <c r="K36" s="605">
        <v>3.5067148859544659</v>
      </c>
      <c r="L36" s="605">
        <v>4.3860194137583619</v>
      </c>
      <c r="M36" s="605">
        <v>10.013660318419397</v>
      </c>
      <c r="N36" s="605">
        <v>1.9814720037745843</v>
      </c>
      <c r="O36" s="605">
        <v>-3.2036246892666327</v>
      </c>
      <c r="P36" s="605">
        <v>2.6428280654095175</v>
      </c>
      <c r="Q36" s="605">
        <v>0.71614400915839838</v>
      </c>
      <c r="R36" s="605">
        <v>1.7975224891903423</v>
      </c>
      <c r="S36" s="605">
        <v>4.8237384270079247</v>
      </c>
      <c r="T36" s="605">
        <v>6.0766799437476777</v>
      </c>
      <c r="U36" s="605">
        <v>4.6299188308867514</v>
      </c>
      <c r="V36" s="605">
        <v>6.5192442292445918</v>
      </c>
      <c r="W36" s="605">
        <v>12.25378660702286</v>
      </c>
      <c r="X36" s="605">
        <v>2.5043846621516082</v>
      </c>
      <c r="Y36" s="605">
        <v>3.1205928697758196</v>
      </c>
      <c r="Z36" s="605">
        <v>3.3640662497740266</v>
      </c>
    </row>
    <row r="37" spans="1:26">
      <c r="A37" s="613" t="s">
        <v>1044</v>
      </c>
      <c r="B37" s="613" t="s">
        <v>1045</v>
      </c>
      <c r="C37" s="613" t="s">
        <v>854</v>
      </c>
      <c r="D37" s="613" t="s">
        <v>853</v>
      </c>
      <c r="E37" s="604">
        <v>1.6430984309971848</v>
      </c>
      <c r="F37" s="604">
        <v>3.5687135286133014</v>
      </c>
      <c r="G37" s="604">
        <v>-1.2776710293899782</v>
      </c>
      <c r="H37" s="604">
        <v>16.098656289029705</v>
      </c>
      <c r="I37" s="604">
        <v>14.383142771700363</v>
      </c>
      <c r="J37" s="605">
        <v>9.4843054009394052</v>
      </c>
      <c r="K37" s="605">
        <v>2.6923792248198026</v>
      </c>
      <c r="L37" s="605">
        <v>3.737742184731573</v>
      </c>
      <c r="M37" s="605">
        <v>3.662232212320518</v>
      </c>
      <c r="N37" s="605">
        <v>1.9485677251372806</v>
      </c>
      <c r="O37" s="605">
        <v>2.8400675929932504</v>
      </c>
      <c r="P37" s="605">
        <v>2.1785001044280108</v>
      </c>
      <c r="Q37" s="605">
        <v>3.2478680254360199</v>
      </c>
      <c r="R37" s="605">
        <v>0.35809871941037841</v>
      </c>
      <c r="S37" s="605">
        <v>1.5079707325095484</v>
      </c>
      <c r="T37" s="605">
        <v>2.6312117861541111</v>
      </c>
      <c r="U37" s="605">
        <v>3.9414723965247589</v>
      </c>
      <c r="V37" s="605">
        <v>0.89788351320802917</v>
      </c>
      <c r="W37" s="605">
        <v>5.8369082280808726</v>
      </c>
      <c r="X37" s="605">
        <v>-3.3385516148902781</v>
      </c>
      <c r="Y37" s="605">
        <v>3.0000000009577548</v>
      </c>
      <c r="Z37" s="605">
        <v>2.8884842314933081</v>
      </c>
    </row>
    <row r="38" spans="1:26">
      <c r="A38" s="613" t="s">
        <v>1044</v>
      </c>
      <c r="B38" s="613" t="s">
        <v>1045</v>
      </c>
      <c r="C38" s="613" t="s">
        <v>852</v>
      </c>
      <c r="D38" s="613" t="s">
        <v>851</v>
      </c>
      <c r="E38" s="604">
        <v>3.1750376603092008</v>
      </c>
      <c r="F38" s="604">
        <v>2.9549612850118478</v>
      </c>
      <c r="G38" s="604">
        <v>1.3183654396358975</v>
      </c>
      <c r="H38" s="604">
        <v>1.4400246684754308</v>
      </c>
      <c r="I38" s="604">
        <v>1.1485801705863707</v>
      </c>
      <c r="J38" s="605">
        <v>2.2590627288066969</v>
      </c>
      <c r="K38" s="605">
        <v>1.6172549174327031</v>
      </c>
      <c r="L38" s="605">
        <v>1.2042507220219107</v>
      </c>
      <c r="M38" s="605">
        <v>-0.42761761544488763</v>
      </c>
      <c r="N38" s="605">
        <v>1.7454523325923077</v>
      </c>
      <c r="O38" s="605">
        <v>4.1323036398596287</v>
      </c>
      <c r="P38" s="605">
        <v>1.1194761003390283</v>
      </c>
      <c r="Q38" s="605">
        <v>1.0918299568249807</v>
      </c>
      <c r="R38" s="605">
        <v>3.2848001689097117</v>
      </c>
      <c r="S38" s="605">
        <v>3.1878015542744293</v>
      </c>
      <c r="T38" s="605">
        <v>3.3060001115423603</v>
      </c>
      <c r="U38" s="605">
        <v>2.6741560237012294</v>
      </c>
      <c r="V38" s="605">
        <v>3.1892549924273226</v>
      </c>
      <c r="W38" s="605">
        <v>4.1096900135495105</v>
      </c>
      <c r="X38" s="605">
        <v>-1.9257153883828266</v>
      </c>
      <c r="Y38" s="605">
        <v>2.9444085644414315</v>
      </c>
      <c r="Z38" s="605">
        <v>3.2514434717407141</v>
      </c>
    </row>
    <row r="39" spans="1:26">
      <c r="A39" s="613" t="s">
        <v>1044</v>
      </c>
      <c r="B39" s="613" t="s">
        <v>1045</v>
      </c>
      <c r="C39" s="613" t="s">
        <v>850</v>
      </c>
      <c r="D39" s="613" t="s">
        <v>849</v>
      </c>
      <c r="E39" s="604">
        <v>2.3453103452632433</v>
      </c>
      <c r="F39" s="604">
        <v>4.7924187932981965</v>
      </c>
      <c r="G39" s="604">
        <v>3.2289644646716624</v>
      </c>
      <c r="H39" s="604">
        <v>51.299547656419918</v>
      </c>
      <c r="I39" s="604">
        <v>-21.056295610230421</v>
      </c>
      <c r="J39" s="605">
        <v>4.6081550810840355</v>
      </c>
      <c r="K39" s="605">
        <v>3.7908940665656559</v>
      </c>
      <c r="L39" s="605">
        <v>2.3697972010502184</v>
      </c>
      <c r="M39" s="605">
        <v>3.4370919990746103</v>
      </c>
      <c r="N39" s="605">
        <v>6.9987701711063437</v>
      </c>
      <c r="O39" s="605">
        <v>-1.8755532064932794</v>
      </c>
      <c r="P39" s="605">
        <v>1.2855234123873629</v>
      </c>
      <c r="Q39" s="605">
        <v>-0.39311641781871742</v>
      </c>
      <c r="R39" s="605">
        <v>4.4129798120143562</v>
      </c>
      <c r="S39" s="605">
        <v>-1.0176532271147067</v>
      </c>
      <c r="T39" s="605">
        <v>-1.433885910850961</v>
      </c>
      <c r="U39" s="605">
        <v>2.5895584359247863</v>
      </c>
      <c r="V39" s="605">
        <v>1.3653744468689553</v>
      </c>
      <c r="W39" s="605">
        <v>3.2181649108289179</v>
      </c>
      <c r="X39" s="605">
        <v>4.2155067736040053</v>
      </c>
      <c r="Y39" s="605">
        <v>3.3224302300836115</v>
      </c>
      <c r="Z39" s="605">
        <v>3.930856514939677</v>
      </c>
    </row>
    <row r="40" spans="1:26">
      <c r="A40" s="613" t="s">
        <v>1044</v>
      </c>
      <c r="B40" s="613" t="s">
        <v>1045</v>
      </c>
      <c r="C40" s="613" t="s">
        <v>848</v>
      </c>
      <c r="D40" s="613" t="s">
        <v>847</v>
      </c>
      <c r="I40" s="604">
        <v>3.0978031872331542</v>
      </c>
    </row>
    <row r="41" spans="1:26">
      <c r="A41" s="613" t="s">
        <v>1044</v>
      </c>
      <c r="B41" s="613" t="s">
        <v>1045</v>
      </c>
      <c r="C41" s="613" t="s">
        <v>846</v>
      </c>
      <c r="D41" s="613" t="s">
        <v>845</v>
      </c>
      <c r="E41" s="604">
        <v>2.2659108066589653</v>
      </c>
      <c r="F41" s="604">
        <v>-1.6363146759144911</v>
      </c>
      <c r="G41" s="604">
        <v>2.3978364146349378</v>
      </c>
      <c r="H41" s="604">
        <v>-3.4384223774680152</v>
      </c>
      <c r="I41" s="604">
        <v>22.752629211905145</v>
      </c>
      <c r="J41" s="605">
        <v>10.305024107023414</v>
      </c>
      <c r="K41" s="605">
        <v>1.8229180994194536</v>
      </c>
      <c r="L41" s="605">
        <v>1.3684278985189593</v>
      </c>
      <c r="M41" s="605">
        <v>0.98697454923757277</v>
      </c>
      <c r="N41" s="605">
        <v>1.1341748290861062</v>
      </c>
      <c r="O41" s="605">
        <v>3.1554496570369395</v>
      </c>
      <c r="P41" s="605">
        <v>4.2950324692623667</v>
      </c>
      <c r="Q41" s="605">
        <v>1.7733859681280393</v>
      </c>
      <c r="R41" s="605">
        <v>3.1531748001065978</v>
      </c>
      <c r="S41" s="605">
        <v>0.28544454896962179</v>
      </c>
      <c r="T41" s="605">
        <v>3.6818728863213863</v>
      </c>
      <c r="U41" s="605">
        <v>4.2098439137180179</v>
      </c>
      <c r="V41" s="605">
        <v>1.8381347817894067</v>
      </c>
      <c r="W41" s="605">
        <v>7.033650000731356</v>
      </c>
      <c r="X41" s="605">
        <v>3.6039585470142015</v>
      </c>
      <c r="Y41" s="605">
        <v>2.0552179984782697</v>
      </c>
      <c r="Z41" s="605">
        <v>1.921711633767714</v>
      </c>
    </row>
    <row r="42" spans="1:26">
      <c r="A42" s="613" t="s">
        <v>1044</v>
      </c>
      <c r="B42" s="613" t="s">
        <v>1045</v>
      </c>
      <c r="C42" s="613" t="s">
        <v>844</v>
      </c>
      <c r="D42" s="613" t="s">
        <v>843</v>
      </c>
      <c r="E42" s="604">
        <v>8.0123290311523903</v>
      </c>
      <c r="F42" s="604">
        <v>3.0734989593571811</v>
      </c>
      <c r="G42" s="604">
        <v>-12.906553831853358</v>
      </c>
      <c r="H42" s="604">
        <v>-1.314603714075119</v>
      </c>
      <c r="I42" s="604">
        <v>43.544963774264261</v>
      </c>
      <c r="J42" s="605">
        <v>8.8331272702046277</v>
      </c>
      <c r="K42" s="605">
        <v>11.458454943930846</v>
      </c>
      <c r="L42" s="605">
        <v>3.7827854680088109</v>
      </c>
      <c r="M42" s="605">
        <v>6.7494088277043573</v>
      </c>
      <c r="N42" s="605">
        <v>-7.5728662821410637</v>
      </c>
      <c r="O42" s="605">
        <v>5.2898048567455049</v>
      </c>
      <c r="P42" s="605">
        <v>13.797652755776696</v>
      </c>
      <c r="Q42" s="605">
        <v>1.907819434292108</v>
      </c>
      <c r="R42" s="605">
        <v>7.9004696197458202E-2</v>
      </c>
      <c r="S42" s="605">
        <v>9.7342564815244828</v>
      </c>
      <c r="T42" s="605">
        <v>2.1932279514086588</v>
      </c>
      <c r="U42" s="605">
        <v>13.807127946589475</v>
      </c>
      <c r="V42" s="605">
        <v>5.0856362761687137</v>
      </c>
      <c r="W42" s="605">
        <v>11.942708295959321</v>
      </c>
      <c r="X42" s="605">
        <v>-9.5989480604865349</v>
      </c>
      <c r="Y42" s="605">
        <v>11.942668416818393</v>
      </c>
      <c r="Z42" s="605">
        <v>2.6339503752467834</v>
      </c>
    </row>
    <row r="43" spans="1:26">
      <c r="A43" s="613" t="s">
        <v>1044</v>
      </c>
      <c r="B43" s="613" t="s">
        <v>1045</v>
      </c>
      <c r="C43" s="613" t="s">
        <v>842</v>
      </c>
      <c r="D43" s="613" t="s">
        <v>841</v>
      </c>
      <c r="N43" s="605">
        <v>3.9096309788335475</v>
      </c>
      <c r="O43" s="605">
        <v>3.8923175923718958</v>
      </c>
      <c r="P43" s="605">
        <v>3.3016355313307173</v>
      </c>
      <c r="Q43" s="605">
        <v>4.3827255671919971</v>
      </c>
      <c r="R43" s="605">
        <v>4.3537154939644154</v>
      </c>
      <c r="S43" s="605">
        <v>3.7975713354445588</v>
      </c>
      <c r="T43" s="605">
        <v>2.5047096573489682</v>
      </c>
      <c r="U43" s="605">
        <v>3.2789316074921118</v>
      </c>
      <c r="V43" s="605">
        <v>3.3363332509521797</v>
      </c>
    </row>
    <row r="44" spans="1:26">
      <c r="A44" s="613" t="s">
        <v>1044</v>
      </c>
      <c r="B44" s="613" t="s">
        <v>1045</v>
      </c>
      <c r="C44" s="613" t="s">
        <v>426</v>
      </c>
      <c r="D44" s="613" t="s">
        <v>840</v>
      </c>
      <c r="E44" s="604">
        <v>22.459259271213881</v>
      </c>
      <c r="F44" s="604">
        <v>22.435126771619721</v>
      </c>
      <c r="G44" s="604">
        <v>12.893196028220828</v>
      </c>
      <c r="H44" s="604">
        <v>11.750306372573036</v>
      </c>
      <c r="I44" s="604">
        <v>13.730795573025034</v>
      </c>
      <c r="J44" s="605">
        <v>10.420668256043683</v>
      </c>
      <c r="K44" s="605">
        <v>2.7274605447293823</v>
      </c>
      <c r="L44" s="605">
        <v>4.2700102367238912</v>
      </c>
      <c r="M44" s="605">
        <v>1.9260725862277184</v>
      </c>
      <c r="N44" s="605">
        <v>2.4316652793267224</v>
      </c>
      <c r="O44" s="605">
        <v>10.278221431446653</v>
      </c>
      <c r="P44" s="605">
        <v>3.8428911557906673</v>
      </c>
      <c r="Q44" s="605">
        <v>4.2178427534156526</v>
      </c>
      <c r="R44" s="605">
        <v>5.8608088667574805</v>
      </c>
      <c r="S44" s="605">
        <v>7.4776596651213083</v>
      </c>
      <c r="T44" s="605">
        <v>7.5523257294833428</v>
      </c>
      <c r="U44" s="605">
        <v>12.421890595225619</v>
      </c>
      <c r="V44" s="605">
        <v>5.4522960396285498</v>
      </c>
      <c r="W44" s="605">
        <v>0.23778552826141208</v>
      </c>
      <c r="X44" s="605">
        <v>4.2249127277259362</v>
      </c>
      <c r="Y44" s="605">
        <v>7.4705050477443109</v>
      </c>
      <c r="Z44" s="605">
        <v>2.7798506471515338</v>
      </c>
    </row>
    <row r="45" spans="1:26">
      <c r="A45" s="613" t="s">
        <v>1044</v>
      </c>
      <c r="B45" s="613" t="s">
        <v>1045</v>
      </c>
      <c r="C45" s="613" t="s">
        <v>423</v>
      </c>
      <c r="D45" s="613" t="s">
        <v>839</v>
      </c>
      <c r="E45" s="604">
        <v>5.8384860412294302</v>
      </c>
      <c r="F45" s="604">
        <v>6.8493800631492547</v>
      </c>
      <c r="G45" s="604">
        <v>8.2374689908004228</v>
      </c>
      <c r="H45" s="604">
        <v>15.121173409129483</v>
      </c>
      <c r="I45" s="604">
        <v>20.607394592883495</v>
      </c>
      <c r="J45" s="605">
        <v>13.736252246947075</v>
      </c>
      <c r="K45" s="605">
        <v>6.4353707703264575</v>
      </c>
      <c r="L45" s="605">
        <v>1.5129002004341316</v>
      </c>
      <c r="M45" s="605">
        <v>-0.85853301310305596</v>
      </c>
      <c r="N45" s="605">
        <v>-1.2547844802564043</v>
      </c>
      <c r="O45" s="605">
        <v>2.0622247938861733</v>
      </c>
      <c r="P45" s="605">
        <v>2.0528823785566317</v>
      </c>
      <c r="Q45" s="605">
        <v>0.58419734916085986</v>
      </c>
      <c r="R45" s="605">
        <v>2.6115461670377158</v>
      </c>
      <c r="S45" s="605">
        <v>6.9128156907474221</v>
      </c>
      <c r="T45" s="605">
        <v>3.9297507153077476</v>
      </c>
      <c r="U45" s="605">
        <v>3.7855503359273115</v>
      </c>
      <c r="V45" s="605">
        <v>7.6019713498057797</v>
      </c>
      <c r="W45" s="605">
        <v>7.797851283337593</v>
      </c>
      <c r="X45" s="605">
        <v>-0.59334224847754058</v>
      </c>
      <c r="Y45" s="605">
        <v>6.6841096681874177</v>
      </c>
      <c r="Z45" s="605">
        <v>7.7539566949746046</v>
      </c>
    </row>
    <row r="46" spans="1:26">
      <c r="A46" s="613" t="s">
        <v>1044</v>
      </c>
      <c r="B46" s="613" t="s">
        <v>1045</v>
      </c>
      <c r="C46" s="613" t="s">
        <v>453</v>
      </c>
      <c r="D46" s="613" t="s">
        <v>838</v>
      </c>
      <c r="E46" s="604">
        <v>26.105139222294582</v>
      </c>
      <c r="F46" s="604">
        <v>26.187814086988581</v>
      </c>
      <c r="G46" s="604">
        <v>22.22595459181764</v>
      </c>
      <c r="H46" s="604">
        <v>27.953540011373263</v>
      </c>
      <c r="I46" s="604">
        <v>45.357061462691149</v>
      </c>
      <c r="J46" s="605">
        <v>18.850957257864991</v>
      </c>
      <c r="K46" s="605">
        <v>16.868378789801497</v>
      </c>
      <c r="L46" s="605">
        <v>16.839852933650889</v>
      </c>
      <c r="M46" s="605">
        <v>14.773045408734234</v>
      </c>
      <c r="N46" s="605">
        <v>12.622940834170876</v>
      </c>
      <c r="O46" s="605">
        <v>31.761347592457241</v>
      </c>
      <c r="P46" s="605">
        <v>6.518448292022768</v>
      </c>
      <c r="Q46" s="605">
        <v>5.9681905729737821</v>
      </c>
      <c r="R46" s="605">
        <v>6.8290148418355727</v>
      </c>
      <c r="S46" s="605">
        <v>7.2830334069626304</v>
      </c>
      <c r="T46" s="605">
        <v>5.557541216914359</v>
      </c>
      <c r="U46" s="605">
        <v>5.7750910623853144</v>
      </c>
      <c r="V46" s="605">
        <v>5.0397573321594678</v>
      </c>
      <c r="W46" s="605">
        <v>7.5556995074566942</v>
      </c>
      <c r="X46" s="605">
        <v>3.4079069323808824</v>
      </c>
      <c r="Y46" s="605">
        <v>3.6026560653553759</v>
      </c>
      <c r="Z46" s="605">
        <v>6.9148029491965701</v>
      </c>
    </row>
    <row r="47" spans="1:26">
      <c r="A47" s="613" t="s">
        <v>1044</v>
      </c>
      <c r="B47" s="613" t="s">
        <v>1045</v>
      </c>
      <c r="C47" s="613" t="s">
        <v>837</v>
      </c>
      <c r="D47" s="613" t="s">
        <v>836</v>
      </c>
      <c r="E47" s="604">
        <v>2.1751823242385626</v>
      </c>
      <c r="F47" s="604">
        <v>8.1194391391437932</v>
      </c>
      <c r="G47" s="604">
        <v>-6.7646902741630157</v>
      </c>
      <c r="H47" s="604">
        <v>2.8330009111639356</v>
      </c>
      <c r="I47" s="604">
        <v>9.4167851981874264</v>
      </c>
      <c r="J47" s="605">
        <v>8.3207385996511647</v>
      </c>
      <c r="K47" s="605">
        <v>3.1990915318549327</v>
      </c>
      <c r="L47" s="605">
        <v>0.92383158413377942</v>
      </c>
      <c r="M47" s="605">
        <v>1.3463855337996051</v>
      </c>
      <c r="N47" s="605">
        <v>5.8116547680790092</v>
      </c>
      <c r="O47" s="605">
        <v>3.4264454672393612</v>
      </c>
      <c r="P47" s="605">
        <v>8.6308124823148802</v>
      </c>
      <c r="Q47" s="605">
        <v>4.1706882597640771</v>
      </c>
      <c r="R47" s="605">
        <v>5.1247938498404579</v>
      </c>
      <c r="S47" s="605">
        <v>1.7706572030496943</v>
      </c>
      <c r="T47" s="605">
        <v>2.2997626060009964</v>
      </c>
      <c r="U47" s="605">
        <v>1.9998974037534083</v>
      </c>
      <c r="V47" s="605">
        <v>5.1832448349319122</v>
      </c>
      <c r="W47" s="605">
        <v>5.5059841113695143</v>
      </c>
      <c r="X47" s="605">
        <v>4.5863816241484159</v>
      </c>
      <c r="Y47" s="605">
        <v>4.2712638923024855</v>
      </c>
      <c r="Z47" s="605">
        <v>4.6928042198808555</v>
      </c>
    </row>
    <row r="48" spans="1:26">
      <c r="A48" s="613" t="s">
        <v>1044</v>
      </c>
      <c r="B48" s="613" t="s">
        <v>1045</v>
      </c>
      <c r="C48" s="613" t="s">
        <v>835</v>
      </c>
      <c r="D48" s="613" t="s">
        <v>1047</v>
      </c>
      <c r="E48" s="604">
        <v>108.95530711144761</v>
      </c>
      <c r="F48" s="604">
        <v>2202.2898842431441</v>
      </c>
      <c r="G48" s="604">
        <v>4078.4762785656558</v>
      </c>
      <c r="H48" s="604">
        <v>1662.416682427543</v>
      </c>
      <c r="I48" s="604">
        <v>26762.018330144299</v>
      </c>
      <c r="J48" s="605">
        <v>466.40724429821421</v>
      </c>
      <c r="K48" s="605">
        <v>638.18883212664366</v>
      </c>
      <c r="L48" s="605">
        <v>192.64283633692378</v>
      </c>
      <c r="M48" s="605">
        <v>26.935376854547528</v>
      </c>
      <c r="N48" s="605">
        <v>441.90249164758018</v>
      </c>
      <c r="O48" s="605">
        <v>515.77740394122361</v>
      </c>
      <c r="P48" s="605">
        <v>383.98006705428304</v>
      </c>
      <c r="Q48" s="605">
        <v>31.986110594306467</v>
      </c>
      <c r="R48" s="605">
        <v>13.038231961908295</v>
      </c>
      <c r="S48" s="605">
        <v>6.1076632550909267</v>
      </c>
      <c r="T48" s="605">
        <v>21.542962855695436</v>
      </c>
      <c r="U48" s="605">
        <v>14.836696100366638</v>
      </c>
      <c r="V48" s="605">
        <v>17.858672668313645</v>
      </c>
      <c r="W48" s="605">
        <v>18.873745022248059</v>
      </c>
      <c r="X48" s="605">
        <v>35.112977176986334</v>
      </c>
      <c r="Y48" s="605">
        <v>22.120512423730048</v>
      </c>
      <c r="Z48" s="605">
        <v>13.408402713854571</v>
      </c>
    </row>
    <row r="49" spans="1:26">
      <c r="A49" s="613" t="s">
        <v>1044</v>
      </c>
      <c r="B49" s="613" t="s">
        <v>1045</v>
      </c>
      <c r="C49" s="613" t="s">
        <v>833</v>
      </c>
      <c r="D49" s="613" t="s">
        <v>832</v>
      </c>
      <c r="E49" s="604">
        <v>-1.0290682715649524</v>
      </c>
      <c r="F49" s="604">
        <v>-1.4806356966146978</v>
      </c>
      <c r="G49" s="604">
        <v>-1.5692684096493537</v>
      </c>
      <c r="H49" s="604">
        <v>-1.1308286097479652</v>
      </c>
      <c r="I49" s="604">
        <v>36.752825640731714</v>
      </c>
      <c r="J49" s="605">
        <v>3.3959295159591676</v>
      </c>
      <c r="K49" s="605">
        <v>17.991924030185785</v>
      </c>
      <c r="L49" s="605">
        <v>4.9645176765187955</v>
      </c>
      <c r="M49" s="605">
        <v>-18.222089660446514</v>
      </c>
      <c r="N49" s="605">
        <v>29.35534192885433</v>
      </c>
      <c r="O49" s="605">
        <v>47.040083080429469</v>
      </c>
      <c r="P49" s="605">
        <v>-13.925208169174013</v>
      </c>
      <c r="Q49" s="605">
        <v>-1.7389275606209367</v>
      </c>
      <c r="R49" s="605">
        <v>-4.2515369187954946</v>
      </c>
      <c r="S49" s="605">
        <v>16.807238303985457</v>
      </c>
      <c r="T49" s="605">
        <v>21.329453885851962</v>
      </c>
      <c r="U49" s="605">
        <v>18.519373078255526</v>
      </c>
      <c r="V49" s="605">
        <v>1.1224529179489906</v>
      </c>
      <c r="W49" s="605">
        <v>25.027646381369408</v>
      </c>
      <c r="X49" s="605">
        <v>-20.627220324828471</v>
      </c>
      <c r="Y49" s="605">
        <v>20.722029227065121</v>
      </c>
      <c r="Z49" s="605">
        <v>10.670333232242157</v>
      </c>
    </row>
    <row r="50" spans="1:26">
      <c r="A50" s="613" t="s">
        <v>1044</v>
      </c>
      <c r="B50" s="613" t="s">
        <v>1045</v>
      </c>
      <c r="C50" s="613" t="s">
        <v>831</v>
      </c>
      <c r="D50" s="613" t="s">
        <v>830</v>
      </c>
      <c r="E50" s="604">
        <v>17.113174378089454</v>
      </c>
      <c r="F50" s="604">
        <v>26.148284781856404</v>
      </c>
      <c r="G50" s="604">
        <v>20.481211292839106</v>
      </c>
      <c r="H50" s="604">
        <v>10.623451935257464</v>
      </c>
      <c r="I50" s="604">
        <v>15.548368346761549</v>
      </c>
      <c r="J50" s="605">
        <v>22.192490808641807</v>
      </c>
      <c r="K50" s="605">
        <v>15.797781728732517</v>
      </c>
      <c r="L50" s="605">
        <v>14.894700439458106</v>
      </c>
      <c r="M50" s="605">
        <v>12.079242120954191</v>
      </c>
      <c r="N50" s="605">
        <v>15.021410746959461</v>
      </c>
      <c r="O50" s="605">
        <v>6.9765283389000956</v>
      </c>
      <c r="P50" s="605">
        <v>8.6003830387524829</v>
      </c>
      <c r="Q50" s="605">
        <v>9.1822914353255669</v>
      </c>
      <c r="R50" s="605">
        <v>8.2876619261468107</v>
      </c>
      <c r="S50" s="605">
        <v>11.845625933789989</v>
      </c>
      <c r="T50" s="605">
        <v>10.623636112632838</v>
      </c>
      <c r="U50" s="605">
        <v>10.999484512537776</v>
      </c>
      <c r="V50" s="605">
        <v>9.384020092332463</v>
      </c>
      <c r="W50" s="605">
        <v>12.397404449230748</v>
      </c>
      <c r="X50" s="605">
        <v>8.3803286216585349</v>
      </c>
      <c r="Y50" s="605">
        <v>8.0028613429731053</v>
      </c>
      <c r="Z50" s="605">
        <v>4.1493791026668987</v>
      </c>
    </row>
    <row r="51" spans="1:26">
      <c r="A51" s="613" t="s">
        <v>1044</v>
      </c>
      <c r="B51" s="613" t="s">
        <v>1045</v>
      </c>
      <c r="C51" s="613" t="s">
        <v>829</v>
      </c>
      <c r="D51" s="613" t="s">
        <v>828</v>
      </c>
      <c r="E51" s="604">
        <v>-4.5232735440645087</v>
      </c>
      <c r="F51" s="604">
        <v>0.6634892698966155</v>
      </c>
      <c r="G51" s="604">
        <v>-2.3837136351048116E-2</v>
      </c>
      <c r="H51" s="604">
        <v>6.1541942934780138</v>
      </c>
      <c r="I51" s="604">
        <v>46.386069427176437</v>
      </c>
      <c r="J51" s="605">
        <v>11.043789856250413</v>
      </c>
      <c r="K51" s="605">
        <v>4.9830845762522671</v>
      </c>
      <c r="L51" s="605">
        <v>4.2177760853008266</v>
      </c>
      <c r="M51" s="605">
        <v>5.2189283093986063</v>
      </c>
      <c r="N51" s="605">
        <v>0.91720175858247899</v>
      </c>
      <c r="O51" s="605">
        <v>-0.37928023545813971</v>
      </c>
      <c r="P51" s="605">
        <v>4.2477312709389992</v>
      </c>
      <c r="Q51" s="605">
        <v>5.0734633500382671</v>
      </c>
      <c r="R51" s="605">
        <v>1.3028298606421913</v>
      </c>
      <c r="S51" s="605">
        <v>0.62715203035021716</v>
      </c>
      <c r="T51" s="605">
        <v>4.2270406261741158</v>
      </c>
      <c r="U51" s="605">
        <v>4.498897928816973</v>
      </c>
      <c r="V51" s="605">
        <v>2.7121674566872969</v>
      </c>
      <c r="W51" s="605">
        <v>7.99862264105073</v>
      </c>
      <c r="X51" s="605">
        <v>1.5904068728758602E-2</v>
      </c>
      <c r="Y51" s="605">
        <v>1.9001424524182511</v>
      </c>
      <c r="Z51" s="605">
        <v>5.0326421255550713</v>
      </c>
    </row>
    <row r="52" spans="1:26">
      <c r="A52" s="613" t="s">
        <v>1044</v>
      </c>
      <c r="B52" s="613" t="s">
        <v>1045</v>
      </c>
      <c r="C52" s="613" t="s">
        <v>827</v>
      </c>
      <c r="D52" s="613" t="s">
        <v>826</v>
      </c>
      <c r="K52" s="605">
        <v>3.8468388339395858</v>
      </c>
      <c r="L52" s="605">
        <v>7.1350759682135418</v>
      </c>
      <c r="M52" s="605">
        <v>8.2041127254280752</v>
      </c>
      <c r="N52" s="605">
        <v>3.8128927380349609</v>
      </c>
      <c r="O52" s="605">
        <v>4.6049624433317717</v>
      </c>
      <c r="P52" s="605">
        <v>4.1482393544456357</v>
      </c>
      <c r="Q52" s="605">
        <v>3.5340312189809708</v>
      </c>
      <c r="R52" s="605">
        <v>4.0547841114167511</v>
      </c>
      <c r="S52" s="605">
        <v>3.7942838568538804</v>
      </c>
      <c r="T52" s="605">
        <v>3.3464131151020808</v>
      </c>
      <c r="U52" s="605">
        <v>4.0143330809890898</v>
      </c>
      <c r="V52" s="605">
        <v>4.1002140106849936</v>
      </c>
      <c r="W52" s="605">
        <v>5.6839714801678838</v>
      </c>
      <c r="X52" s="605">
        <v>2.8533050573537508</v>
      </c>
      <c r="Y52" s="605">
        <v>0.90295628940633321</v>
      </c>
      <c r="Z52" s="605">
        <v>2.1466177389774259</v>
      </c>
    </row>
    <row r="53" spans="1:26">
      <c r="A53" s="613" t="s">
        <v>1044</v>
      </c>
      <c r="B53" s="613" t="s">
        <v>1045</v>
      </c>
      <c r="C53" s="613" t="s">
        <v>825</v>
      </c>
      <c r="D53" s="613" t="s">
        <v>824</v>
      </c>
      <c r="E53" s="604">
        <v>5.2612743784048632</v>
      </c>
      <c r="F53" s="604">
        <v>-7.3878430072567625</v>
      </c>
      <c r="G53" s="604">
        <v>3.7457209420465745</v>
      </c>
      <c r="H53" s="604">
        <v>18.975491561423468</v>
      </c>
      <c r="I53" s="604">
        <v>26.282032316634059</v>
      </c>
      <c r="J53" s="605">
        <v>10.508667435284494</v>
      </c>
      <c r="K53" s="605">
        <v>-2.6718846634900615</v>
      </c>
      <c r="L53" s="605">
        <v>-1.3526964485750312</v>
      </c>
      <c r="M53" s="605">
        <v>1.3024617576085546</v>
      </c>
      <c r="N53" s="605">
        <v>3.7881248983351838</v>
      </c>
      <c r="O53" s="605">
        <v>1.7369796957905237</v>
      </c>
      <c r="P53" s="605">
        <v>0.46117587620886979</v>
      </c>
      <c r="Q53" s="605">
        <v>4.5260103793175688</v>
      </c>
      <c r="R53" s="605">
        <v>2.9760423781596899</v>
      </c>
      <c r="S53" s="605">
        <v>0.60428706236832852</v>
      </c>
      <c r="T53" s="605">
        <v>0.38141169293845678</v>
      </c>
      <c r="U53" s="605">
        <v>10.363210881581921</v>
      </c>
      <c r="V53" s="605">
        <v>3.5904432590947692</v>
      </c>
      <c r="W53" s="605">
        <v>-0.3440162564961895</v>
      </c>
      <c r="X53" s="605">
        <v>0.95845766680966449</v>
      </c>
      <c r="Y53" s="605">
        <v>1.031825107456612</v>
      </c>
    </row>
    <row r="54" spans="1:26">
      <c r="A54" s="613" t="s">
        <v>1044</v>
      </c>
      <c r="B54" s="613" t="s">
        <v>1045</v>
      </c>
      <c r="C54" s="613" t="s">
        <v>823</v>
      </c>
      <c r="D54" s="613" t="s">
        <v>822</v>
      </c>
    </row>
    <row r="55" spans="1:26">
      <c r="A55" s="613" t="s">
        <v>1044</v>
      </c>
      <c r="B55" s="613" t="s">
        <v>1045</v>
      </c>
      <c r="C55" s="613" t="s">
        <v>821</v>
      </c>
      <c r="D55" s="613" t="s">
        <v>820</v>
      </c>
      <c r="E55" s="604">
        <v>5.4331257300329412</v>
      </c>
      <c r="F55" s="604">
        <v>3.8880067493872303</v>
      </c>
      <c r="G55" s="604">
        <v>6.0413821461567494</v>
      </c>
      <c r="H55" s="604">
        <v>4.8031339999934346</v>
      </c>
      <c r="I55" s="604">
        <v>5.270979994188508</v>
      </c>
      <c r="J55" s="605">
        <v>8.042750222563285</v>
      </c>
      <c r="K55" s="605">
        <v>2.2897929489376025</v>
      </c>
      <c r="L55" s="605">
        <v>2.4383759724698706</v>
      </c>
      <c r="M55" s="605">
        <v>2.940215273188258</v>
      </c>
      <c r="N55" s="605">
        <v>2.3485635496913915</v>
      </c>
      <c r="O55" s="605">
        <v>3.8193239920965851</v>
      </c>
      <c r="P55" s="605">
        <v>3.3739602925483894</v>
      </c>
      <c r="Q55" s="605">
        <v>1.1938098964929367</v>
      </c>
      <c r="R55" s="605">
        <v>5.0852582539961872</v>
      </c>
      <c r="S55" s="605">
        <v>3.2268371277991008</v>
      </c>
      <c r="T55" s="605">
        <v>2.3876102873123557</v>
      </c>
      <c r="U55" s="605">
        <v>2.9790060408831494</v>
      </c>
      <c r="V55" s="605">
        <v>4.6336305349054925</v>
      </c>
      <c r="W55" s="605">
        <v>5.0570414259971415</v>
      </c>
      <c r="X55" s="605">
        <v>-0.31161305792223004</v>
      </c>
      <c r="Y55" s="605">
        <v>1.9009982762073321</v>
      </c>
      <c r="Z55" s="605">
        <v>1.2170331461008601</v>
      </c>
    </row>
    <row r="56" spans="1:26">
      <c r="A56" s="613" t="s">
        <v>1044</v>
      </c>
      <c r="B56" s="613" t="s">
        <v>1045</v>
      </c>
      <c r="C56" s="613" t="s">
        <v>819</v>
      </c>
      <c r="D56" s="613" t="s">
        <v>818</v>
      </c>
      <c r="F56" s="604">
        <v>36.192959217288035</v>
      </c>
      <c r="G56" s="604">
        <v>12.356934641128746</v>
      </c>
      <c r="H56" s="604">
        <v>21.009140280058048</v>
      </c>
      <c r="I56" s="604">
        <v>12.341653123591854</v>
      </c>
      <c r="J56" s="605">
        <v>9.107641510049902</v>
      </c>
      <c r="K56" s="605">
        <v>9.8720841447919696</v>
      </c>
      <c r="L56" s="605">
        <v>7.9213714864184226</v>
      </c>
      <c r="M56" s="605">
        <v>9.6312557417151083</v>
      </c>
      <c r="N56" s="605">
        <v>2.5195947265375764</v>
      </c>
      <c r="O56" s="605">
        <v>1.3725711450734508</v>
      </c>
      <c r="P56" s="605">
        <v>4.6391749400241906</v>
      </c>
      <c r="Q56" s="605">
        <v>2.6527745466978558</v>
      </c>
      <c r="R56" s="605">
        <v>0.89625877829311662</v>
      </c>
      <c r="S56" s="605">
        <v>4.0336032744080939</v>
      </c>
      <c r="T56" s="605">
        <v>-0.3485629034845914</v>
      </c>
      <c r="U56" s="605">
        <v>0.5331622096544919</v>
      </c>
      <c r="V56" s="605">
        <v>3.3203005509515862</v>
      </c>
      <c r="W56" s="605">
        <v>1.9157477799707721</v>
      </c>
      <c r="X56" s="605">
        <v>2.2863772201631605</v>
      </c>
      <c r="Y56" s="605">
        <v>-1.3789362690664859</v>
      </c>
      <c r="Z56" s="605">
        <v>-0.77178430808432097</v>
      </c>
    </row>
    <row r="57" spans="1:26">
      <c r="A57" s="613" t="s">
        <v>1044</v>
      </c>
      <c r="B57" s="613" t="s">
        <v>1045</v>
      </c>
      <c r="C57" s="613" t="s">
        <v>817</v>
      </c>
      <c r="D57" s="613" t="s">
        <v>816</v>
      </c>
      <c r="E57" s="604">
        <v>2.8338651631714527</v>
      </c>
      <c r="F57" s="604">
        <v>2.675378208039632</v>
      </c>
      <c r="G57" s="604">
        <v>1.6777372620378372</v>
      </c>
      <c r="H57" s="604">
        <v>0.66532018954521277</v>
      </c>
      <c r="I57" s="604">
        <v>1.533473903858777</v>
      </c>
      <c r="J57" s="605">
        <v>1.2568325157716487</v>
      </c>
      <c r="K57" s="605">
        <v>2.0071198205836538</v>
      </c>
      <c r="L57" s="605">
        <v>1.9884038985662897</v>
      </c>
      <c r="M57" s="605">
        <v>1.1874342593338127</v>
      </c>
      <c r="N57" s="605">
        <v>1.6812514659920339</v>
      </c>
      <c r="O57" s="605">
        <v>2.9985628288375921</v>
      </c>
      <c r="P57" s="605">
        <v>2.4962109243762427</v>
      </c>
      <c r="Q57" s="605">
        <v>2.3031242299285282</v>
      </c>
      <c r="R57" s="605">
        <v>1.6460746708608269</v>
      </c>
      <c r="S57" s="605">
        <v>2.3257303549665949</v>
      </c>
      <c r="T57" s="605">
        <v>2.8778867533317793</v>
      </c>
      <c r="U57" s="605">
        <v>2.1245980194202474</v>
      </c>
      <c r="V57" s="605">
        <v>2.2788376472719278</v>
      </c>
      <c r="W57" s="605">
        <v>4.2317119872726607</v>
      </c>
      <c r="X57" s="605">
        <v>0.66374650192950924</v>
      </c>
      <c r="Y57" s="605">
        <v>4.1434804050770424</v>
      </c>
      <c r="Z57" s="605">
        <v>0.61509376030839746</v>
      </c>
    </row>
    <row r="58" spans="1:26">
      <c r="A58" s="613" t="s">
        <v>1044</v>
      </c>
      <c r="B58" s="613" t="s">
        <v>1045</v>
      </c>
      <c r="C58" s="613" t="s">
        <v>815</v>
      </c>
      <c r="D58" s="613" t="s">
        <v>814</v>
      </c>
      <c r="F58" s="604">
        <v>6.8000428633242791</v>
      </c>
      <c r="G58" s="604">
        <v>3.3999711626945555</v>
      </c>
      <c r="H58" s="604">
        <v>4.399987766928092</v>
      </c>
      <c r="I58" s="604">
        <v>6.5000047124740661</v>
      </c>
      <c r="J58" s="605">
        <v>4.8860477741584702</v>
      </c>
      <c r="K58" s="605">
        <v>3.512804009674781</v>
      </c>
      <c r="L58" s="605">
        <v>2.5198926182847998</v>
      </c>
      <c r="M58" s="605">
        <v>2.2045557815838066</v>
      </c>
      <c r="N58" s="605">
        <v>2.0184355681502382</v>
      </c>
      <c r="O58" s="605">
        <v>2.4000000000000483</v>
      </c>
      <c r="P58" s="605">
        <v>1.7597047885583805</v>
      </c>
      <c r="Q58" s="605">
        <v>0.63252459902788871</v>
      </c>
      <c r="R58" s="605">
        <v>1.9682326162773052</v>
      </c>
      <c r="S58" s="605">
        <v>3.1315534685603978</v>
      </c>
      <c r="T58" s="605">
        <v>3.1519517773898542</v>
      </c>
      <c r="U58" s="605">
        <v>3.500829311160274</v>
      </c>
      <c r="V58" s="605">
        <v>4.9292006059029347</v>
      </c>
      <c r="W58" s="605">
        <v>9.5236552157317362</v>
      </c>
      <c r="X58" s="605">
        <v>1.686429500700811</v>
      </c>
    </row>
    <row r="59" spans="1:26">
      <c r="A59" s="613" t="s">
        <v>1044</v>
      </c>
      <c r="B59" s="613" t="s">
        <v>1045</v>
      </c>
      <c r="C59" s="613" t="s">
        <v>813</v>
      </c>
      <c r="D59" s="613" t="s">
        <v>812</v>
      </c>
      <c r="E59" s="604">
        <v>3.0281730736983548</v>
      </c>
      <c r="F59" s="604">
        <v>7.8308986277113775</v>
      </c>
      <c r="G59" s="604">
        <v>4.1427125213940457</v>
      </c>
      <c r="H59" s="604">
        <v>2.7878746294956329</v>
      </c>
      <c r="I59" s="604">
        <v>5.9876554923488925</v>
      </c>
      <c r="J59" s="605">
        <v>1.9675762112027542</v>
      </c>
      <c r="K59" s="605">
        <v>2.8217805659141817</v>
      </c>
      <c r="L59" s="605">
        <v>2.4220055425424363</v>
      </c>
      <c r="M59" s="605">
        <v>0.1643483404760957</v>
      </c>
      <c r="N59" s="605">
        <v>11.360787176067461</v>
      </c>
      <c r="O59" s="605">
        <v>22.352962799905313</v>
      </c>
      <c r="P59" s="605">
        <v>2.0661734853862868</v>
      </c>
      <c r="Q59" s="605">
        <v>0.9578595355231414</v>
      </c>
      <c r="R59" s="605">
        <v>-2.9520985804108335</v>
      </c>
      <c r="S59" s="605">
        <v>4.5134087062556887</v>
      </c>
      <c r="T59" s="605">
        <v>-0.64868039757571694</v>
      </c>
      <c r="U59" s="605">
        <v>2.7322866669906745</v>
      </c>
      <c r="V59" s="605">
        <v>2.4958610896683666</v>
      </c>
      <c r="W59" s="605">
        <v>2.1519077485689451</v>
      </c>
      <c r="X59" s="605">
        <v>-1.6675225632868518</v>
      </c>
      <c r="Y59" s="605">
        <v>-2.8912459342941332</v>
      </c>
      <c r="Z59" s="605">
        <v>2.8994202758211145</v>
      </c>
    </row>
    <row r="60" spans="1:26">
      <c r="A60" s="613" t="s">
        <v>1044</v>
      </c>
      <c r="B60" s="613" t="s">
        <v>1045</v>
      </c>
      <c r="C60" s="613" t="s">
        <v>811</v>
      </c>
      <c r="D60" s="613" t="s">
        <v>810</v>
      </c>
      <c r="E60" s="604">
        <v>50.459253170627193</v>
      </c>
      <c r="F60" s="604">
        <v>102.75463506341978</v>
      </c>
      <c r="G60" s="604">
        <v>5.6167064999046943</v>
      </c>
      <c r="H60" s="604">
        <v>5.0085654868537546</v>
      </c>
      <c r="I60" s="604">
        <v>10.183854831817456</v>
      </c>
      <c r="J60" s="605">
        <v>9.4044348191903708</v>
      </c>
      <c r="K60" s="605">
        <v>3.4324054786263076</v>
      </c>
      <c r="L60" s="605">
        <v>8.6612332195379054</v>
      </c>
      <c r="M60" s="605">
        <v>6.0001310899053095</v>
      </c>
      <c r="N60" s="605">
        <v>3.47959844689953</v>
      </c>
      <c r="O60" s="605">
        <v>6.9143735488675304</v>
      </c>
      <c r="P60" s="605">
        <v>5.1081051196190401</v>
      </c>
      <c r="Q60" s="605">
        <v>5.4717276812103535</v>
      </c>
      <c r="R60" s="605">
        <v>33.633764728024289</v>
      </c>
      <c r="S60" s="605">
        <v>45.191128408341172</v>
      </c>
      <c r="T60" s="605">
        <v>2.694558283250899</v>
      </c>
      <c r="U60" s="605">
        <v>5.3996558907285532</v>
      </c>
      <c r="V60" s="605">
        <v>5.7008572546108525</v>
      </c>
      <c r="W60" s="605">
        <v>9.7676417153538182</v>
      </c>
      <c r="X60" s="605">
        <v>2.9534006437342555</v>
      </c>
      <c r="Y60" s="605">
        <v>5.1418078036241184</v>
      </c>
      <c r="Z60" s="605">
        <v>6.649909294037414</v>
      </c>
    </row>
    <row r="61" spans="1:26">
      <c r="A61" s="613" t="s">
        <v>1044</v>
      </c>
      <c r="B61" s="613" t="s">
        <v>1045</v>
      </c>
      <c r="C61" s="613" t="s">
        <v>809</v>
      </c>
      <c r="D61" s="613" t="s">
        <v>808</v>
      </c>
      <c r="E61" s="604">
        <v>5.855808947145789</v>
      </c>
      <c r="F61" s="604">
        <v>4.1732392480750633</v>
      </c>
      <c r="G61" s="604">
        <v>4.1376397985469282</v>
      </c>
      <c r="H61" s="604">
        <v>25.191277878416571</v>
      </c>
      <c r="I61" s="604">
        <v>17.81939536915884</v>
      </c>
      <c r="J61" s="605">
        <v>6.8645430650147574</v>
      </c>
      <c r="K61" s="605">
        <v>2.8389875889641871</v>
      </c>
      <c r="L61" s="605">
        <v>6.8050884192816739</v>
      </c>
      <c r="M61" s="605">
        <v>-3.6476573954136455</v>
      </c>
      <c r="N61" s="605">
        <v>-23.478876045044743</v>
      </c>
      <c r="O61" s="605">
        <v>-7.0435152610778147</v>
      </c>
      <c r="P61" s="605">
        <v>26.606027761853596</v>
      </c>
      <c r="Q61" s="605">
        <v>10.662736219729624</v>
      </c>
      <c r="R61" s="605">
        <v>11.291795379788567</v>
      </c>
      <c r="S61" s="605">
        <v>5.5935544799809378</v>
      </c>
      <c r="T61" s="605">
        <v>7.0151488690985957</v>
      </c>
      <c r="U61" s="605">
        <v>7.7712791473977489</v>
      </c>
      <c r="V61" s="605">
        <v>6.9292524314421371</v>
      </c>
      <c r="W61" s="605">
        <v>11.085802827339535</v>
      </c>
      <c r="X61" s="605">
        <v>-4.379818473186873</v>
      </c>
      <c r="Y61" s="605">
        <v>7.5958668717048994</v>
      </c>
      <c r="Z61" s="605">
        <v>5.5269956070342232</v>
      </c>
    </row>
    <row r="62" spans="1:26">
      <c r="A62" s="613" t="s">
        <v>1044</v>
      </c>
      <c r="B62" s="613" t="s">
        <v>1045</v>
      </c>
      <c r="C62" s="613" t="s">
        <v>807</v>
      </c>
      <c r="D62" s="613" t="s">
        <v>806</v>
      </c>
      <c r="E62" s="604">
        <v>18.440607229296546</v>
      </c>
      <c r="F62" s="604">
        <v>14.478571922811057</v>
      </c>
      <c r="G62" s="604">
        <v>19.73341853932935</v>
      </c>
      <c r="H62" s="604">
        <v>8.429105390016403</v>
      </c>
      <c r="I62" s="604">
        <v>8.448871564133853</v>
      </c>
      <c r="J62" s="605">
        <v>11.399741495637628</v>
      </c>
      <c r="K62" s="605">
        <v>7.107667446183342</v>
      </c>
      <c r="L62" s="605">
        <v>9.8775515213478826</v>
      </c>
      <c r="M62" s="605">
        <v>3.892273039304456</v>
      </c>
      <c r="N62" s="605">
        <v>0.86995640204278857</v>
      </c>
      <c r="O62" s="605">
        <v>4.9328671137665197</v>
      </c>
      <c r="P62" s="605">
        <v>1.8677257208252342</v>
      </c>
      <c r="Q62" s="605">
        <v>3.1854479637309083</v>
      </c>
      <c r="R62" s="605">
        <v>6.7774275276343303</v>
      </c>
      <c r="S62" s="605">
        <v>11.669908998105754</v>
      </c>
      <c r="T62" s="605">
        <v>6.2127285419584695</v>
      </c>
      <c r="U62" s="605">
        <v>7.3599779164280363</v>
      </c>
      <c r="V62" s="605">
        <v>12.595740057197972</v>
      </c>
      <c r="W62" s="605">
        <v>12.203984463099829</v>
      </c>
      <c r="X62" s="605">
        <v>11.172234602094889</v>
      </c>
      <c r="Y62" s="605">
        <v>10.10750975864616</v>
      </c>
      <c r="Z62" s="605">
        <v>11.200000000000031</v>
      </c>
    </row>
    <row r="63" spans="1:26">
      <c r="A63" s="613" t="s">
        <v>1044</v>
      </c>
      <c r="B63" s="613" t="s">
        <v>1045</v>
      </c>
      <c r="C63" s="613" t="s">
        <v>805</v>
      </c>
      <c r="D63" s="613" t="s">
        <v>804</v>
      </c>
      <c r="E63" s="604">
        <v>4.7439792923273529</v>
      </c>
      <c r="F63" s="604">
        <v>6.8062427270888719</v>
      </c>
      <c r="G63" s="604">
        <v>4.2538752142714316</v>
      </c>
      <c r="H63" s="604">
        <v>8.5159272422458372</v>
      </c>
      <c r="I63" s="604">
        <v>9.891626294696394</v>
      </c>
      <c r="J63" s="605">
        <v>10.436870641778938</v>
      </c>
      <c r="K63" s="605">
        <v>6.7575377288658416</v>
      </c>
      <c r="L63" s="605">
        <v>3.5446655868587698</v>
      </c>
      <c r="M63" s="605">
        <v>3.9491235253562991</v>
      </c>
      <c r="N63" s="605">
        <v>0.33875659026698202</v>
      </c>
      <c r="O63" s="605">
        <v>3.1504240994468802</v>
      </c>
      <c r="P63" s="605">
        <v>3.3993108821413216</v>
      </c>
      <c r="Q63" s="605">
        <v>1.207639500820477</v>
      </c>
      <c r="R63" s="605">
        <v>2.8077833793839204</v>
      </c>
      <c r="S63" s="605">
        <v>3.0874453502700305</v>
      </c>
      <c r="T63" s="605">
        <v>4.4778957729601387</v>
      </c>
      <c r="U63" s="605">
        <v>4.4374344407113568</v>
      </c>
      <c r="V63" s="605">
        <v>4.3705369685946778</v>
      </c>
      <c r="W63" s="605">
        <v>5.2547201017492711</v>
      </c>
      <c r="X63" s="605">
        <v>-0.47475411965987746</v>
      </c>
      <c r="Y63" s="605">
        <v>2.3154397984001918</v>
      </c>
      <c r="Z63" s="605">
        <v>6.0295691570592851</v>
      </c>
    </row>
    <row r="64" spans="1:26">
      <c r="A64" s="613" t="s">
        <v>1044</v>
      </c>
      <c r="B64" s="613" t="s">
        <v>1045</v>
      </c>
      <c r="C64" s="613" t="s">
        <v>803</v>
      </c>
      <c r="D64" s="613" t="s">
        <v>802</v>
      </c>
      <c r="E64" s="604">
        <v>-2.4962239863710352</v>
      </c>
      <c r="F64" s="604">
        <v>3.5869156937769588</v>
      </c>
      <c r="G64" s="604">
        <v>6.9347047233932813E-2</v>
      </c>
      <c r="H64" s="604">
        <v>-0.69919299130962997</v>
      </c>
      <c r="I64" s="604">
        <v>54.179158023828336</v>
      </c>
      <c r="J64" s="605">
        <v>2.6070722785680971</v>
      </c>
      <c r="K64" s="605">
        <v>25.378940094550018</v>
      </c>
      <c r="L64" s="605">
        <v>28.051500907353244</v>
      </c>
      <c r="M64" s="605">
        <v>-24.076428984958881</v>
      </c>
      <c r="N64" s="605">
        <v>41.159639056150667</v>
      </c>
      <c r="O64" s="605">
        <v>46.561743341404338</v>
      </c>
      <c r="P64" s="605">
        <v>-11.971527427988633</v>
      </c>
      <c r="Q64" s="605">
        <v>-1.5828902735453312</v>
      </c>
      <c r="R64" s="605">
        <v>0.63562189927704082</v>
      </c>
      <c r="S64" s="605">
        <v>16.922763505721505</v>
      </c>
      <c r="T64" s="605">
        <v>42.646226908559612</v>
      </c>
      <c r="U64" s="605">
        <v>14.406246819121819</v>
      </c>
      <c r="V64" s="605">
        <v>-1.1577834448471123</v>
      </c>
      <c r="W64" s="605">
        <v>23.682138087755405</v>
      </c>
      <c r="X64" s="605">
        <v>-33.126244708126222</v>
      </c>
      <c r="Y64" s="605">
        <v>25.084100176919904</v>
      </c>
      <c r="Z64" s="605">
        <v>20.613726777308059</v>
      </c>
    </row>
    <row r="65" spans="1:26">
      <c r="A65" s="613" t="s">
        <v>1044</v>
      </c>
      <c r="B65" s="613" t="s">
        <v>1045</v>
      </c>
      <c r="C65" s="613" t="s">
        <v>801</v>
      </c>
      <c r="D65" s="613" t="s">
        <v>800</v>
      </c>
      <c r="H65" s="604">
        <v>-1.3831700146346435</v>
      </c>
      <c r="I65" s="604">
        <v>10.432147861878249</v>
      </c>
      <c r="J65" s="605">
        <v>9.8100406201095751</v>
      </c>
      <c r="K65" s="605">
        <v>9.0748335592533635</v>
      </c>
      <c r="L65" s="605">
        <v>3.8971519122931682</v>
      </c>
      <c r="M65" s="605">
        <v>9.1091726783033522</v>
      </c>
      <c r="N65" s="605">
        <v>2.3185615968127848</v>
      </c>
      <c r="O65" s="605">
        <v>24.977595258725941</v>
      </c>
      <c r="P65" s="605">
        <v>5.1707855579740141</v>
      </c>
      <c r="Q65" s="605">
        <v>17.707896535671637</v>
      </c>
      <c r="R65" s="605">
        <v>31.584813097265254</v>
      </c>
      <c r="S65" s="605">
        <v>24.794680821108074</v>
      </c>
      <c r="T65" s="605">
        <v>7.6301517677387096</v>
      </c>
      <c r="U65" s="605">
        <v>11.388308954374963</v>
      </c>
      <c r="V65" s="605">
        <v>7.2870617826296069</v>
      </c>
      <c r="W65" s="605">
        <v>16.086736751323684</v>
      </c>
      <c r="X65" s="605">
        <v>29.508464133985029</v>
      </c>
      <c r="Y65" s="605">
        <v>11.561018327366185</v>
      </c>
      <c r="Z65" s="605">
        <v>13.345796450436652</v>
      </c>
    </row>
    <row r="66" spans="1:26">
      <c r="A66" s="613" t="s">
        <v>1044</v>
      </c>
      <c r="B66" s="613" t="s">
        <v>1045</v>
      </c>
      <c r="C66" s="613" t="s">
        <v>799</v>
      </c>
      <c r="D66" s="613" t="s">
        <v>798</v>
      </c>
      <c r="K66" s="605">
        <v>24.136098740485792</v>
      </c>
      <c r="L66" s="605">
        <v>10.238124262416065</v>
      </c>
      <c r="M66" s="605">
        <v>5.1501920657098736</v>
      </c>
      <c r="N66" s="605">
        <v>6.771651670343104</v>
      </c>
      <c r="O66" s="605">
        <v>4.792860903916889</v>
      </c>
      <c r="P66" s="605">
        <v>6.4780594606094439</v>
      </c>
      <c r="Q66" s="605">
        <v>4.6864034821132918</v>
      </c>
      <c r="R66" s="605">
        <v>4.0420735326127044</v>
      </c>
      <c r="S66" s="605">
        <v>4.4578383865215443</v>
      </c>
      <c r="T66" s="605">
        <v>6.0610597329759486</v>
      </c>
      <c r="U66" s="605">
        <v>8.7727848718198658</v>
      </c>
      <c r="V66" s="605">
        <v>11.639483665574886</v>
      </c>
      <c r="W66" s="605">
        <v>5.4065297871571687</v>
      </c>
      <c r="X66" s="605">
        <v>-1.3530105763495612</v>
      </c>
      <c r="Y66" s="605">
        <v>0.72187697981271981</v>
      </c>
      <c r="Z66" s="605">
        <v>2.853249585830838</v>
      </c>
    </row>
    <row r="67" spans="1:26">
      <c r="A67" s="613" t="s">
        <v>1044</v>
      </c>
      <c r="B67" s="613" t="s">
        <v>1045</v>
      </c>
      <c r="C67" s="613" t="s">
        <v>797</v>
      </c>
      <c r="D67" s="613" t="s">
        <v>796</v>
      </c>
      <c r="E67" s="604">
        <v>3.2717333723063291</v>
      </c>
      <c r="F67" s="604">
        <v>19.083769724607791</v>
      </c>
      <c r="G67" s="604">
        <v>15.532492966476923</v>
      </c>
      <c r="H67" s="604">
        <v>13.376352772405255</v>
      </c>
      <c r="I67" s="604">
        <v>2.9308208605595354</v>
      </c>
      <c r="J67" s="605">
        <v>12.706720166711548</v>
      </c>
      <c r="K67" s="605">
        <v>0.23899344749547424</v>
      </c>
      <c r="L67" s="605">
        <v>4.5208069948225784</v>
      </c>
      <c r="M67" s="605">
        <v>-0.43743590305359703</v>
      </c>
      <c r="N67" s="605">
        <v>0.6628490025392324</v>
      </c>
      <c r="O67" s="605">
        <v>6.8794378960609208</v>
      </c>
      <c r="P67" s="605">
        <v>-5.7546356649960302</v>
      </c>
      <c r="Q67" s="605">
        <v>-3.6213579133030294</v>
      </c>
      <c r="R67" s="605">
        <v>12.767483639242656</v>
      </c>
      <c r="S67" s="605">
        <v>3.9116260165696985</v>
      </c>
      <c r="T67" s="605">
        <v>9.8752907682100499</v>
      </c>
      <c r="U67" s="605">
        <v>11.552090686525844</v>
      </c>
      <c r="V67" s="605">
        <v>17.22083924914503</v>
      </c>
      <c r="W67" s="605">
        <v>30.312485620899309</v>
      </c>
      <c r="X67" s="605">
        <v>24.146074387905898</v>
      </c>
      <c r="Y67" s="605">
        <v>3.8559075963484872</v>
      </c>
      <c r="Z67" s="605">
        <v>24.402536310177169</v>
      </c>
    </row>
    <row r="68" spans="1:26">
      <c r="A68" s="613" t="s">
        <v>1044</v>
      </c>
      <c r="B68" s="613" t="s">
        <v>1045</v>
      </c>
      <c r="C68" s="613" t="s">
        <v>795</v>
      </c>
      <c r="D68" s="613" t="s">
        <v>794</v>
      </c>
    </row>
    <row r="69" spans="1:26">
      <c r="A69" s="613" t="s">
        <v>1044</v>
      </c>
      <c r="B69" s="613" t="s">
        <v>1045</v>
      </c>
      <c r="C69" s="613" t="s">
        <v>793</v>
      </c>
      <c r="D69" s="613" t="s">
        <v>792</v>
      </c>
      <c r="E69" s="604">
        <v>6.6794721113089253</v>
      </c>
      <c r="F69" s="604">
        <v>5.9931275758614504</v>
      </c>
      <c r="G69" s="604">
        <v>6.2651334233683826</v>
      </c>
      <c r="H69" s="604">
        <v>7.2367370737931793</v>
      </c>
      <c r="I69" s="604">
        <v>0.84161086209503821</v>
      </c>
      <c r="J69" s="605">
        <v>1.1569029026616988</v>
      </c>
      <c r="K69" s="605">
        <v>2.8959918498662915</v>
      </c>
      <c r="L69" s="605">
        <v>3.4506122650109035</v>
      </c>
      <c r="M69" s="605">
        <v>7.487580901817509</v>
      </c>
      <c r="N69" s="605">
        <v>6.8110926054656034</v>
      </c>
      <c r="O69" s="605">
        <v>-4.6665240705194577</v>
      </c>
      <c r="P69" s="605">
        <v>3.3610652693580505</v>
      </c>
      <c r="Q69" s="605">
        <v>3.3190158350951009</v>
      </c>
      <c r="R69" s="605">
        <v>7.8738303466490294</v>
      </c>
      <c r="S69" s="605">
        <v>2.239113014753741</v>
      </c>
      <c r="T69" s="605">
        <v>6.817738083535275</v>
      </c>
      <c r="U69" s="605">
        <v>3.725106749880382</v>
      </c>
      <c r="V69" s="605">
        <v>2.9550565421333204</v>
      </c>
      <c r="W69" s="605">
        <v>3.2933652962701956</v>
      </c>
      <c r="X69" s="605">
        <v>-0.22979750226349438</v>
      </c>
      <c r="Y69" s="605">
        <v>8.1966843310768951</v>
      </c>
      <c r="Z69" s="605">
        <v>10.244893067046434</v>
      </c>
    </row>
    <row r="70" spans="1:26">
      <c r="A70" s="613" t="s">
        <v>1044</v>
      </c>
      <c r="B70" s="613" t="s">
        <v>1045</v>
      </c>
      <c r="C70" s="613" t="s">
        <v>791</v>
      </c>
      <c r="D70" s="613" t="s">
        <v>790</v>
      </c>
      <c r="E70" s="604">
        <v>5.4288232048949681</v>
      </c>
      <c r="F70" s="604">
        <v>1.5006397722225415</v>
      </c>
      <c r="G70" s="604">
        <v>0.91893928328342156</v>
      </c>
      <c r="H70" s="604">
        <v>1.9238447800087783</v>
      </c>
      <c r="I70" s="604">
        <v>1.6371634351134645</v>
      </c>
      <c r="J70" s="605">
        <v>4.5230874193386512</v>
      </c>
      <c r="K70" s="605">
        <v>-0.3637985448150971</v>
      </c>
      <c r="L70" s="605">
        <v>1.9919101022456829</v>
      </c>
      <c r="M70" s="605">
        <v>3.412473530537568</v>
      </c>
      <c r="N70" s="605">
        <v>0.93376779638587948</v>
      </c>
      <c r="O70" s="605">
        <v>2.6095273910448782</v>
      </c>
      <c r="P70" s="605">
        <v>3.013001612259103</v>
      </c>
      <c r="Q70" s="605">
        <v>1.2713218760863469</v>
      </c>
      <c r="R70" s="605">
        <v>-0.68636695425890082</v>
      </c>
      <c r="S70" s="605">
        <v>0.48308247744741095</v>
      </c>
      <c r="T70" s="605">
        <v>0.46126600781566651</v>
      </c>
      <c r="U70" s="605">
        <v>0.84712963794461871</v>
      </c>
      <c r="V70" s="605">
        <v>2.9901470363952143</v>
      </c>
      <c r="W70" s="605">
        <v>2.9452945794514136</v>
      </c>
      <c r="X70" s="605">
        <v>1.4731454577430441</v>
      </c>
      <c r="Y70" s="605">
        <v>0.42114894883403053</v>
      </c>
      <c r="Z70" s="605">
        <v>3.0871124976387136</v>
      </c>
    </row>
    <row r="71" spans="1:26">
      <c r="A71" s="613" t="s">
        <v>1044</v>
      </c>
      <c r="B71" s="613" t="s">
        <v>1045</v>
      </c>
      <c r="C71" s="613" t="s">
        <v>437</v>
      </c>
      <c r="D71" s="613" t="s">
        <v>789</v>
      </c>
      <c r="E71" s="604">
        <v>2.7562128486320177</v>
      </c>
      <c r="F71" s="604">
        <v>2.6506592149498402</v>
      </c>
      <c r="G71" s="604">
        <v>1.9301395587817609</v>
      </c>
      <c r="H71" s="604">
        <v>1.7483702160636625</v>
      </c>
      <c r="I71" s="604">
        <v>1.125065502175886</v>
      </c>
      <c r="J71" s="605">
        <v>1.2352547787191241</v>
      </c>
      <c r="K71" s="605">
        <v>1.4605388092120819</v>
      </c>
      <c r="L71" s="605">
        <v>0.9134876982365796</v>
      </c>
      <c r="M71" s="605">
        <v>1.0348641444561508</v>
      </c>
      <c r="N71" s="605">
        <v>0.1767485031614342</v>
      </c>
      <c r="O71" s="605">
        <v>1.5728795784119427</v>
      </c>
      <c r="P71" s="605">
        <v>2.0137497755972475</v>
      </c>
      <c r="Q71" s="605">
        <v>2.2181792356306858</v>
      </c>
      <c r="R71" s="605">
        <v>1.99740353019304</v>
      </c>
      <c r="S71" s="605">
        <v>1.6742576673717764</v>
      </c>
      <c r="T71" s="605">
        <v>1.9122195577382968</v>
      </c>
      <c r="U71" s="605">
        <v>2.1407115626776516</v>
      </c>
      <c r="V71" s="605">
        <v>2.5871090034650877</v>
      </c>
      <c r="W71" s="605">
        <v>2.5420740256401473</v>
      </c>
      <c r="X71" s="605">
        <v>0.71597214538033427</v>
      </c>
      <c r="Y71" s="605">
        <v>1.0503661239501128</v>
      </c>
      <c r="Z71" s="605">
        <v>1.3416754320295183</v>
      </c>
    </row>
    <row r="72" spans="1:26">
      <c r="A72" s="613" t="s">
        <v>1044</v>
      </c>
      <c r="B72" s="613" t="s">
        <v>1045</v>
      </c>
      <c r="C72" s="613" t="s">
        <v>788</v>
      </c>
      <c r="D72" s="613" t="s">
        <v>787</v>
      </c>
      <c r="E72" s="604">
        <v>0.76436396354293379</v>
      </c>
      <c r="F72" s="604">
        <v>1.4501747457204175</v>
      </c>
      <c r="G72" s="604">
        <v>1.271569883610681</v>
      </c>
      <c r="H72" s="604">
        <v>2.0028435025181324</v>
      </c>
      <c r="I72" s="604">
        <v>0.86732343833875802</v>
      </c>
      <c r="J72" s="605">
        <v>1.1415640302496968</v>
      </c>
      <c r="K72" s="605">
        <v>1.4683379835990706</v>
      </c>
      <c r="L72" s="605">
        <v>0.98404423219349724</v>
      </c>
      <c r="M72" s="605">
        <v>0.72591437929460767</v>
      </c>
      <c r="N72" s="605">
        <v>0.93059324954165845</v>
      </c>
      <c r="O72" s="605">
        <v>0.96153405067023812</v>
      </c>
    </row>
    <row r="73" spans="1:26">
      <c r="A73" s="613" t="s">
        <v>1044</v>
      </c>
      <c r="B73" s="613" t="s">
        <v>1045</v>
      </c>
      <c r="C73" s="613" t="s">
        <v>786</v>
      </c>
      <c r="D73" s="613" t="s">
        <v>785</v>
      </c>
      <c r="E73" s="604">
        <v>15.358141391166669</v>
      </c>
      <c r="F73" s="604">
        <v>-11.366102530173322</v>
      </c>
      <c r="G73" s="604">
        <v>0.21386695747578699</v>
      </c>
      <c r="H73" s="604">
        <v>-0.50948077775984757</v>
      </c>
      <c r="I73" s="604">
        <v>46.551442944737346</v>
      </c>
      <c r="J73" s="605">
        <v>1.3391154869394626</v>
      </c>
      <c r="K73" s="605">
        <v>13.562676741919489</v>
      </c>
      <c r="L73" s="605">
        <v>0.94653683909425013</v>
      </c>
      <c r="M73" s="605">
        <v>-17.786401479179631</v>
      </c>
      <c r="N73" s="605">
        <v>19.191335890319763</v>
      </c>
      <c r="O73" s="605">
        <v>28.089343595284134</v>
      </c>
      <c r="P73" s="605">
        <v>-6.2525934413139765</v>
      </c>
      <c r="Q73" s="605">
        <v>-0.24004331625468467</v>
      </c>
      <c r="R73" s="605">
        <v>-9.0206007485875261E-2</v>
      </c>
      <c r="S73" s="605">
        <v>6.3264941165840582</v>
      </c>
      <c r="T73" s="605">
        <v>17.002102403031898</v>
      </c>
      <c r="U73" s="605">
        <v>7.9268700425279661</v>
      </c>
      <c r="V73" s="605">
        <v>5.2543099961277449</v>
      </c>
      <c r="W73" s="605">
        <v>14.710086847920124</v>
      </c>
      <c r="X73" s="605">
        <v>-19.459482145890689</v>
      </c>
      <c r="Y73" s="605">
        <v>18.644610058740568</v>
      </c>
      <c r="Z73" s="605">
        <v>17.424057779487228</v>
      </c>
    </row>
    <row r="74" spans="1:26">
      <c r="A74" s="613" t="s">
        <v>1044</v>
      </c>
      <c r="B74" s="613" t="s">
        <v>1045</v>
      </c>
      <c r="C74" s="613" t="s">
        <v>784</v>
      </c>
      <c r="D74" s="613" t="s">
        <v>783</v>
      </c>
      <c r="E74" s="604">
        <v>11.964533402268202</v>
      </c>
      <c r="F74" s="604">
        <v>134.03587287164939</v>
      </c>
      <c r="G74" s="604">
        <v>1.9500299163572237</v>
      </c>
      <c r="H74" s="604">
        <v>5.1423238196313719</v>
      </c>
      <c r="I74" s="604">
        <v>3.77739635102688</v>
      </c>
      <c r="J74" s="605">
        <v>3.9632498843775323</v>
      </c>
      <c r="K74" s="605">
        <v>8.3685691526976314</v>
      </c>
      <c r="L74" s="605">
        <v>-5.9691190553466953</v>
      </c>
      <c r="M74" s="605">
        <v>5.4118222891950722</v>
      </c>
      <c r="N74" s="605">
        <v>-2.4354952652499264</v>
      </c>
      <c r="O74" s="605">
        <v>2.2169823483005189</v>
      </c>
      <c r="P74" s="605">
        <v>1.8054376072300897</v>
      </c>
      <c r="Q74" s="605">
        <v>10.391345224544963</v>
      </c>
      <c r="R74" s="605">
        <v>12.893940438370535</v>
      </c>
      <c r="S74" s="605">
        <v>16.846207754781076</v>
      </c>
      <c r="T74" s="605">
        <v>3.5936812418432567</v>
      </c>
      <c r="U74" s="605">
        <v>1.9317687464575073</v>
      </c>
      <c r="V74" s="605">
        <v>4.2939750887061479</v>
      </c>
      <c r="W74" s="605">
        <v>2.0113625047148247</v>
      </c>
      <c r="X74" s="605">
        <v>5.1790889793426231</v>
      </c>
      <c r="Y74" s="605">
        <v>4.2998046390104037</v>
      </c>
      <c r="Z74" s="605">
        <v>3.7152083294094211</v>
      </c>
    </row>
    <row r="75" spans="1:26">
      <c r="A75" s="613" t="s">
        <v>1044</v>
      </c>
      <c r="B75" s="613" t="s">
        <v>1045</v>
      </c>
      <c r="C75" s="613" t="s">
        <v>782</v>
      </c>
      <c r="D75" s="613" t="s">
        <v>781</v>
      </c>
      <c r="E75" s="604">
        <v>22.425050544150139</v>
      </c>
      <c r="F75" s="604">
        <v>62.132461448365945</v>
      </c>
      <c r="G75" s="604">
        <v>1314.1863994943667</v>
      </c>
      <c r="H75" s="604">
        <v>15442.30071782632</v>
      </c>
      <c r="I75" s="604">
        <v>6041.5952527611962</v>
      </c>
      <c r="J75" s="605">
        <v>162.72511497928451</v>
      </c>
      <c r="K75" s="605">
        <v>43.032632305525567</v>
      </c>
      <c r="L75" s="605">
        <v>6.5379790367587844</v>
      </c>
      <c r="M75" s="605">
        <v>6.9362303627810178</v>
      </c>
      <c r="N75" s="605">
        <v>9.7266121053709327</v>
      </c>
      <c r="O75" s="605">
        <v>4.6796354621689034</v>
      </c>
      <c r="P75" s="605">
        <v>5.3769255890828305</v>
      </c>
      <c r="Q75" s="605">
        <v>5.9196597309206567</v>
      </c>
      <c r="R75" s="605">
        <v>3.4245664567771286</v>
      </c>
      <c r="S75" s="605">
        <v>8.3675189045572722</v>
      </c>
      <c r="T75" s="605">
        <v>7.927263372333357</v>
      </c>
      <c r="U75" s="605">
        <v>8.4848595013611146</v>
      </c>
      <c r="V75" s="605">
        <v>9.6928430078789205</v>
      </c>
      <c r="W75" s="605">
        <v>9.7074092869024327</v>
      </c>
      <c r="X75" s="605">
        <v>-2.0083707346243926</v>
      </c>
      <c r="Y75" s="605">
        <v>8.543367382678781</v>
      </c>
      <c r="Z75" s="605">
        <v>9.2103919845364572</v>
      </c>
    </row>
    <row r="76" spans="1:26">
      <c r="A76" s="613" t="s">
        <v>1044</v>
      </c>
      <c r="B76" s="613" t="s">
        <v>1045</v>
      </c>
      <c r="C76" s="613" t="s">
        <v>780</v>
      </c>
      <c r="D76" s="613" t="s">
        <v>779</v>
      </c>
      <c r="E76" s="604">
        <v>3.396643513084868</v>
      </c>
      <c r="F76" s="604">
        <v>3.0850797440842115</v>
      </c>
      <c r="G76" s="604">
        <v>5.40047525815082</v>
      </c>
      <c r="H76" s="604">
        <v>3.9842707143741904</v>
      </c>
      <c r="I76" s="604">
        <v>2.4934307783614429</v>
      </c>
      <c r="J76" s="605">
        <v>2.0094187928494875</v>
      </c>
      <c r="K76" s="605">
        <v>0.63776969603483735</v>
      </c>
      <c r="L76" s="605">
        <v>0.2634773603613354</v>
      </c>
      <c r="M76" s="605">
        <v>0.58978676852474621</v>
      </c>
      <c r="N76" s="605">
        <v>0.19197152812850504</v>
      </c>
      <c r="O76" s="605">
        <v>-0.67232846098310972</v>
      </c>
      <c r="P76" s="605">
        <v>1.1254835866161557</v>
      </c>
      <c r="Q76" s="605">
        <v>1.4312594709977873</v>
      </c>
      <c r="R76" s="605">
        <v>1.097131760139419</v>
      </c>
      <c r="S76" s="605">
        <v>1.0709030956487737</v>
      </c>
      <c r="T76" s="605">
        <v>0.61821195973949727</v>
      </c>
      <c r="U76" s="605">
        <v>0.31201245344654183</v>
      </c>
      <c r="V76" s="605">
        <v>1.6303355664363721</v>
      </c>
      <c r="W76" s="605">
        <v>0.77376648830929184</v>
      </c>
      <c r="X76" s="605">
        <v>1.1730983550845622</v>
      </c>
      <c r="Y76" s="605">
        <v>0.92892619619904337</v>
      </c>
      <c r="Z76" s="605">
        <v>0.80849504076245182</v>
      </c>
    </row>
    <row r="77" spans="1:26">
      <c r="A77" s="613" t="s">
        <v>1044</v>
      </c>
      <c r="B77" s="613" t="s">
        <v>1045</v>
      </c>
      <c r="C77" s="613" t="s">
        <v>778</v>
      </c>
      <c r="D77" s="613" t="s">
        <v>777</v>
      </c>
      <c r="E77" s="604">
        <v>31.166606867411247</v>
      </c>
      <c r="F77" s="604">
        <v>20.041360671704439</v>
      </c>
      <c r="G77" s="604">
        <v>11.150065803885113</v>
      </c>
      <c r="H77" s="604">
        <v>31.757208110154295</v>
      </c>
      <c r="I77" s="604">
        <v>30.128926644135078</v>
      </c>
      <c r="J77" s="605">
        <v>43.045330631128394</v>
      </c>
      <c r="K77" s="605">
        <v>39.83774306512538</v>
      </c>
      <c r="L77" s="605">
        <v>19.458167094611213</v>
      </c>
      <c r="M77" s="605">
        <v>17.048465234367313</v>
      </c>
      <c r="N77" s="605">
        <v>13.97116535611103</v>
      </c>
      <c r="O77" s="605">
        <v>27.230113947370114</v>
      </c>
      <c r="P77" s="605">
        <v>34.81794423160855</v>
      </c>
      <c r="Q77" s="605">
        <v>22.818584202624479</v>
      </c>
      <c r="R77" s="605">
        <v>28.704407369794836</v>
      </c>
      <c r="S77" s="605">
        <v>14.350151118853844</v>
      </c>
      <c r="T77" s="605">
        <v>14.963718370297769</v>
      </c>
      <c r="U77" s="605">
        <v>80.750137860794155</v>
      </c>
      <c r="V77" s="605">
        <v>16.276650763928586</v>
      </c>
      <c r="W77" s="605">
        <v>20.202101757212247</v>
      </c>
      <c r="X77" s="605">
        <v>16.618317524204954</v>
      </c>
      <c r="Y77" s="605">
        <v>16.477292271668716</v>
      </c>
      <c r="Z77" s="605">
        <v>12.523313406683073</v>
      </c>
    </row>
    <row r="78" spans="1:26">
      <c r="A78" s="613" t="s">
        <v>1044</v>
      </c>
      <c r="B78" s="613" t="s">
        <v>1045</v>
      </c>
      <c r="C78" s="613" t="s">
        <v>776</v>
      </c>
      <c r="D78" s="613" t="s">
        <v>775</v>
      </c>
      <c r="E78" s="604">
        <v>20.690597631004863</v>
      </c>
      <c r="F78" s="604">
        <v>19.787743017004217</v>
      </c>
      <c r="G78" s="604">
        <v>14.798814278663158</v>
      </c>
      <c r="H78" s="604">
        <v>14.428747167414286</v>
      </c>
      <c r="I78" s="604">
        <v>11.181888736737662</v>
      </c>
      <c r="J78" s="605">
        <v>9.7918360470859085</v>
      </c>
      <c r="K78" s="605">
        <v>7.3412295612524758</v>
      </c>
      <c r="L78" s="605">
        <v>6.7761836267655582</v>
      </c>
      <c r="M78" s="605">
        <v>5.1973080843020796</v>
      </c>
      <c r="N78" s="605">
        <v>3.0286005309242654</v>
      </c>
      <c r="O78" s="605">
        <v>3.3968488557619025</v>
      </c>
      <c r="P78" s="605">
        <v>3.1175771991464103</v>
      </c>
      <c r="Q78" s="605">
        <v>3.4011770701850992</v>
      </c>
      <c r="R78" s="605">
        <v>3.9221006358711321</v>
      </c>
      <c r="S78" s="605">
        <v>2.9469442758925908</v>
      </c>
      <c r="T78" s="605">
        <v>2.811979950834953</v>
      </c>
      <c r="U78" s="605">
        <v>2.4224168249204325</v>
      </c>
      <c r="V78" s="605">
        <v>3.3150804477442932</v>
      </c>
      <c r="W78" s="605">
        <v>4.7220492902230831</v>
      </c>
      <c r="X78" s="605">
        <v>2.300184563930614</v>
      </c>
      <c r="Y78" s="605">
        <v>1.1349296057047127</v>
      </c>
      <c r="Z78" s="605">
        <v>1.0483647733416888</v>
      </c>
    </row>
    <row r="79" spans="1:26">
      <c r="A79" s="613" t="s">
        <v>1044</v>
      </c>
      <c r="B79" s="613" t="s">
        <v>1045</v>
      </c>
      <c r="C79" s="613" t="s">
        <v>774</v>
      </c>
      <c r="D79" s="613" t="s">
        <v>773</v>
      </c>
      <c r="E79" s="604">
        <v>5.0925844520264718</v>
      </c>
      <c r="F79" s="604">
        <v>3.225274955557623</v>
      </c>
      <c r="G79" s="604">
        <v>1.5456782528453061</v>
      </c>
      <c r="H79" s="604">
        <v>1.0420168067225859</v>
      </c>
      <c r="I79" s="604">
        <v>0.46837437118372804</v>
      </c>
      <c r="J79" s="605">
        <v>2.0558707100748848</v>
      </c>
      <c r="K79" s="605">
        <v>0.98010183894554359</v>
      </c>
      <c r="L79" s="605">
        <v>0.49670350394634966</v>
      </c>
      <c r="M79" s="605">
        <v>0.97842771379824001</v>
      </c>
      <c r="N79" s="605">
        <v>1.0604558204413195</v>
      </c>
      <c r="O79" s="605">
        <v>2.1100930926141643</v>
      </c>
      <c r="P79" s="605">
        <v>3.4022563648784114</v>
      </c>
      <c r="Q79" s="605">
        <v>3.1030843269605413</v>
      </c>
      <c r="R79" s="605">
        <v>2.1972856264537768</v>
      </c>
      <c r="S79" s="605">
        <v>2.1490560672452688</v>
      </c>
      <c r="T79" s="605">
        <v>1.5911486958225538</v>
      </c>
      <c r="U79" s="605">
        <v>-3.0771029290386167</v>
      </c>
      <c r="V79" s="605">
        <v>5.8875188558798328</v>
      </c>
      <c r="W79" s="605">
        <v>-23.481731737474547</v>
      </c>
      <c r="X79" s="605">
        <v>-18.985238572181814</v>
      </c>
    </row>
    <row r="80" spans="1:26">
      <c r="A80" s="613" t="s">
        <v>1044</v>
      </c>
      <c r="B80" s="613" t="s">
        <v>1045</v>
      </c>
      <c r="C80" s="613" t="s">
        <v>772</v>
      </c>
      <c r="D80" s="613" t="s">
        <v>771</v>
      </c>
      <c r="E80" s="604">
        <v>-1.3715032679738641</v>
      </c>
      <c r="F80" s="604">
        <v>6.819521781853922</v>
      </c>
      <c r="G80" s="604">
        <v>4.1770194139232615</v>
      </c>
      <c r="H80" s="604">
        <v>2.4428752995243173</v>
      </c>
      <c r="I80" s="604">
        <v>1.7996787428991894</v>
      </c>
      <c r="J80" s="605">
        <v>2.9678717047309817</v>
      </c>
      <c r="K80" s="605">
        <v>2.4851905866322284</v>
      </c>
      <c r="L80" s="605">
        <v>-1.0677580438407972</v>
      </c>
      <c r="M80" s="605">
        <v>4.9016998648997827</v>
      </c>
      <c r="N80" s="605">
        <v>0.64979396286275914</v>
      </c>
      <c r="O80" s="605">
        <v>34.4674171236272</v>
      </c>
      <c r="P80" s="605">
        <v>2.1443952487947939</v>
      </c>
      <c r="Q80" s="605">
        <v>0.37163448929207732</v>
      </c>
      <c r="R80" s="605">
        <v>-8.7263993639069781E-2</v>
      </c>
      <c r="S80" s="605">
        <v>1.6619624075574109</v>
      </c>
      <c r="T80" s="605">
        <v>2.8369292155118018</v>
      </c>
      <c r="U80" s="605">
        <v>4.659326671861038</v>
      </c>
      <c r="V80" s="605">
        <v>2.317813093806194</v>
      </c>
      <c r="W80" s="605">
        <v>7.8583570562058611</v>
      </c>
      <c r="X80" s="605">
        <v>-0.23032362854425514</v>
      </c>
      <c r="Y80" s="605">
        <v>1.0857606080239464</v>
      </c>
      <c r="Z80" s="605">
        <v>3.1347756344305253</v>
      </c>
    </row>
    <row r="81" spans="1:26">
      <c r="A81" s="613" t="s">
        <v>1044</v>
      </c>
      <c r="B81" s="613" t="s">
        <v>1045</v>
      </c>
      <c r="C81" s="613" t="s">
        <v>770</v>
      </c>
      <c r="D81" s="613" t="s">
        <v>769</v>
      </c>
    </row>
    <row r="82" spans="1:26">
      <c r="A82" s="613" t="s">
        <v>1044</v>
      </c>
      <c r="B82" s="613" t="s">
        <v>1045</v>
      </c>
      <c r="C82" s="613" t="s">
        <v>768</v>
      </c>
      <c r="D82" s="613" t="s">
        <v>767</v>
      </c>
      <c r="E82" s="604">
        <v>40.531259001744331</v>
      </c>
      <c r="F82" s="604">
        <v>32.975052041675525</v>
      </c>
      <c r="G82" s="604">
        <v>8.861384879049794</v>
      </c>
      <c r="H82" s="604">
        <v>14.504351607339274</v>
      </c>
      <c r="I82" s="604">
        <v>11.722278206349856</v>
      </c>
      <c r="J82" s="605">
        <v>8.6678182579750853</v>
      </c>
      <c r="K82" s="605">
        <v>8.9000044789929689</v>
      </c>
      <c r="L82" s="605">
        <v>8.257339509273649</v>
      </c>
      <c r="M82" s="605">
        <v>9.5024352099369906</v>
      </c>
      <c r="N82" s="605">
        <v>5.0415579401902733</v>
      </c>
      <c r="O82" s="605">
        <v>6.8301146858157864</v>
      </c>
      <c r="P82" s="605">
        <v>-4.0839304501767515</v>
      </c>
      <c r="Q82" s="605">
        <v>6.4495230933395504</v>
      </c>
      <c r="R82" s="605">
        <v>4.4559685347826701</v>
      </c>
      <c r="S82" s="605">
        <v>6.0770208077738204</v>
      </c>
      <c r="T82" s="605">
        <v>5.6344840784048813</v>
      </c>
      <c r="U82" s="605">
        <v>4.9938781264423824</v>
      </c>
      <c r="V82" s="605">
        <v>7.1360302462855714</v>
      </c>
      <c r="W82" s="605">
        <v>9.4406970643941435</v>
      </c>
      <c r="X82" s="605">
        <v>3.5432803563480064</v>
      </c>
      <c r="Y82" s="605">
        <v>5.106511846094449</v>
      </c>
      <c r="Z82" s="605">
        <v>5.53131985981112</v>
      </c>
    </row>
    <row r="83" spans="1:26">
      <c r="A83" s="613" t="s">
        <v>1044</v>
      </c>
      <c r="B83" s="613" t="s">
        <v>1045</v>
      </c>
      <c r="C83" s="613" t="s">
        <v>766</v>
      </c>
      <c r="D83" s="613" t="s">
        <v>765</v>
      </c>
      <c r="E83" s="604">
        <v>17.279181172140426</v>
      </c>
      <c r="F83" s="604">
        <v>25.818670565656959</v>
      </c>
      <c r="G83" s="604">
        <v>26.220213628099103</v>
      </c>
      <c r="H83" s="604">
        <v>0.67375727613452341</v>
      </c>
      <c r="I83" s="604">
        <v>1.4280016393251032</v>
      </c>
      <c r="J83" s="605">
        <v>5.951338301675932</v>
      </c>
      <c r="K83" s="605">
        <v>1.5459682373107455</v>
      </c>
      <c r="L83" s="605">
        <v>1.4341266644137818</v>
      </c>
      <c r="M83" s="605">
        <v>3.3246404439862829</v>
      </c>
      <c r="N83" s="605">
        <v>4.2276753077976252</v>
      </c>
      <c r="O83" s="605">
        <v>6.3001239602457133</v>
      </c>
      <c r="P83" s="605">
        <v>1.7524263157753666</v>
      </c>
      <c r="Q83" s="605">
        <v>0.43277237845660466</v>
      </c>
      <c r="R83" s="605">
        <v>15.910696556266089</v>
      </c>
      <c r="S83" s="605">
        <v>16.521583323138245</v>
      </c>
      <c r="T83" s="605">
        <v>27.390845373276491</v>
      </c>
      <c r="U83" s="605">
        <v>37.583890171308468</v>
      </c>
      <c r="V83" s="605">
        <v>12.986877990829299</v>
      </c>
      <c r="W83" s="605">
        <v>14.10921147552915</v>
      </c>
      <c r="X83" s="605">
        <v>6.8063367675375019</v>
      </c>
      <c r="Y83" s="605">
        <v>20.199578297532156</v>
      </c>
      <c r="Z83" s="605">
        <v>19.58332017425424</v>
      </c>
    </row>
    <row r="84" spans="1:26">
      <c r="A84" s="613" t="s">
        <v>1044</v>
      </c>
      <c r="B84" s="613" t="s">
        <v>1045</v>
      </c>
      <c r="C84" s="613" t="s">
        <v>764</v>
      </c>
      <c r="D84" s="613" t="s">
        <v>763</v>
      </c>
      <c r="E84" s="604">
        <v>30.246036761042006</v>
      </c>
      <c r="F84" s="604">
        <v>67.894366859903016</v>
      </c>
      <c r="G84" s="604">
        <v>64.981189988245688</v>
      </c>
      <c r="H84" s="604">
        <v>49.058885430134865</v>
      </c>
      <c r="I84" s="604">
        <v>23.249480693306012</v>
      </c>
      <c r="J84" s="605">
        <v>44.73003810321859</v>
      </c>
      <c r="K84" s="605">
        <v>39.233713566159167</v>
      </c>
      <c r="L84" s="605">
        <v>34.138194820921882</v>
      </c>
      <c r="M84" s="605">
        <v>8.0748345421682899</v>
      </c>
      <c r="N84" s="605">
        <v>5.2484294777472797</v>
      </c>
      <c r="O84" s="605">
        <v>3.2607374330019923</v>
      </c>
      <c r="P84" s="605">
        <v>-5.0790245477205502</v>
      </c>
      <c r="Q84" s="605">
        <v>4.7038280385778251</v>
      </c>
      <c r="R84" s="605">
        <v>95.85297369552984</v>
      </c>
      <c r="S84" s="605">
        <v>-2.2008258883679019</v>
      </c>
      <c r="T84" s="605">
        <v>5.7724990111906322</v>
      </c>
      <c r="U84" s="605">
        <v>-1.9818395454810087</v>
      </c>
      <c r="V84" s="605">
        <v>6.0388221843800949</v>
      </c>
      <c r="W84" s="605">
        <v>10.461171166720248</v>
      </c>
      <c r="X84" s="605">
        <v>1.1191695770124284</v>
      </c>
      <c r="Y84" s="605">
        <v>1.7184015555685335</v>
      </c>
      <c r="Z84" s="605">
        <v>5.4280309674654461</v>
      </c>
    </row>
    <row r="85" spans="1:26">
      <c r="A85" s="613" t="s">
        <v>1044</v>
      </c>
      <c r="B85" s="613" t="s">
        <v>1045</v>
      </c>
      <c r="C85" s="613" t="s">
        <v>762</v>
      </c>
      <c r="D85" s="613" t="s">
        <v>761</v>
      </c>
      <c r="E85" s="604">
        <v>56.397174876287437</v>
      </c>
      <c r="F85" s="604">
        <v>126.73710149432114</v>
      </c>
      <c r="G85" s="604">
        <v>13.499999366593116</v>
      </c>
      <c r="H85" s="604">
        <v>15.499995194689674</v>
      </c>
      <c r="I85" s="604">
        <v>19.700005327579845</v>
      </c>
      <c r="J85" s="605">
        <v>12.400008073277633</v>
      </c>
      <c r="K85" s="605">
        <v>3.9999906027974959</v>
      </c>
      <c r="L85" s="605">
        <v>1.3990551022024817</v>
      </c>
      <c r="M85" s="605">
        <v>3.0009579348387945</v>
      </c>
      <c r="N85" s="605">
        <v>11.199999139763307</v>
      </c>
      <c r="O85" s="605">
        <v>6.6000529393497516</v>
      </c>
      <c r="P85" s="605">
        <v>-1.8875603199074646</v>
      </c>
      <c r="Q85" s="605">
        <v>4.5138523084225426</v>
      </c>
      <c r="R85" s="605">
        <v>5.4858710192595908</v>
      </c>
      <c r="S85" s="605">
        <v>4.8939090823159006</v>
      </c>
      <c r="T85" s="605">
        <v>7.8985862902404307</v>
      </c>
      <c r="U85" s="605">
        <v>68.443677328758184</v>
      </c>
      <c r="V85" s="605">
        <v>12.702461737525709</v>
      </c>
      <c r="W85" s="605">
        <v>9.0203717084523589</v>
      </c>
      <c r="X85" s="605">
        <v>2.1301537702548217</v>
      </c>
      <c r="Y85" s="605">
        <v>6.7029898584828373</v>
      </c>
    </row>
    <row r="86" spans="1:26">
      <c r="A86" s="613" t="s">
        <v>1044</v>
      </c>
      <c r="B86" s="613" t="s">
        <v>1045</v>
      </c>
      <c r="C86" s="613" t="s">
        <v>760</v>
      </c>
      <c r="D86" s="613" t="s">
        <v>759</v>
      </c>
      <c r="G86" s="604">
        <v>20.908165791102348</v>
      </c>
      <c r="H86" s="604">
        <v>18.336641767500097</v>
      </c>
      <c r="I86" s="604">
        <v>56.707892418847337</v>
      </c>
      <c r="J86" s="605">
        <v>15.963664522045519</v>
      </c>
      <c r="K86" s="605">
        <v>9.9780911492696873</v>
      </c>
      <c r="L86" s="605">
        <v>12.72560022523615</v>
      </c>
      <c r="M86" s="605">
        <v>14.139426716215013</v>
      </c>
      <c r="N86" s="605">
        <v>7.0457069871742561</v>
      </c>
      <c r="O86" s="605">
        <v>11.050452363881092</v>
      </c>
      <c r="P86" s="605">
        <v>11.630584209405725</v>
      </c>
      <c r="Q86" s="605">
        <v>10.005281468359058</v>
      </c>
      <c r="R86" s="605">
        <v>26.904249559326459</v>
      </c>
      <c r="S86" s="605">
        <v>21.491544352193742</v>
      </c>
      <c r="T86" s="605">
        <v>17.587334733484994</v>
      </c>
      <c r="U86" s="605">
        <v>14.760833479101237</v>
      </c>
      <c r="V86" s="605">
        <v>8.0159940382436474</v>
      </c>
      <c r="W86" s="605">
        <v>12.894851942696988</v>
      </c>
      <c r="X86" s="605">
        <v>3.3971045116741152</v>
      </c>
      <c r="Y86" s="605">
        <v>4.7266254912246382</v>
      </c>
      <c r="Z86" s="605">
        <v>6.7745103238876681</v>
      </c>
    </row>
    <row r="87" spans="1:26">
      <c r="A87" s="613" t="s">
        <v>1044</v>
      </c>
      <c r="B87" s="613" t="s">
        <v>1045</v>
      </c>
      <c r="C87" s="613" t="s">
        <v>758</v>
      </c>
      <c r="D87" s="613" t="s">
        <v>757</v>
      </c>
      <c r="E87" s="604">
        <v>21.200558335315407</v>
      </c>
      <c r="F87" s="604">
        <v>26.028340373318386</v>
      </c>
      <c r="G87" s="604">
        <v>9.1022142911764519</v>
      </c>
      <c r="H87" s="604">
        <v>13.608334590767228</v>
      </c>
      <c r="I87" s="604">
        <v>28.886742222007626</v>
      </c>
      <c r="J87" s="605">
        <v>24.879072318657848</v>
      </c>
      <c r="K87" s="605">
        <v>22.924776403547042</v>
      </c>
      <c r="L87" s="605">
        <v>22.279685751970007</v>
      </c>
      <c r="M87" s="605">
        <v>11.628662626673275</v>
      </c>
      <c r="N87" s="605">
        <v>11.560254197807794</v>
      </c>
      <c r="O87" s="605">
        <v>30.819726778721076</v>
      </c>
      <c r="P87" s="605">
        <v>8.0843932771719267</v>
      </c>
      <c r="Q87" s="605">
        <v>5.13191524728704</v>
      </c>
      <c r="R87" s="605">
        <v>5.7597426505604972</v>
      </c>
      <c r="S87" s="605">
        <v>6.4519056121285416</v>
      </c>
      <c r="T87" s="605">
        <v>7.2796685952776699</v>
      </c>
      <c r="U87" s="605">
        <v>5.3482706206304584</v>
      </c>
      <c r="V87" s="605">
        <v>6.6254519624980901</v>
      </c>
      <c r="W87" s="605">
        <v>7.790484514521097</v>
      </c>
      <c r="X87" s="605">
        <v>4.2927966101727009</v>
      </c>
      <c r="Y87" s="605">
        <v>5.7073271232505647</v>
      </c>
      <c r="Z87" s="605">
        <v>9.32732578279645</v>
      </c>
    </row>
    <row r="88" spans="1:26">
      <c r="A88" s="613" t="s">
        <v>1044</v>
      </c>
      <c r="B88" s="613" t="s">
        <v>1045</v>
      </c>
      <c r="C88" s="613" t="s">
        <v>756</v>
      </c>
      <c r="D88" s="613" t="s">
        <v>755</v>
      </c>
      <c r="E88" s="604">
        <v>7.564786522356016</v>
      </c>
      <c r="F88" s="604">
        <v>9.1403369932863541</v>
      </c>
      <c r="G88" s="604">
        <v>9.8992970679510108</v>
      </c>
      <c r="H88" s="604">
        <v>8.6128752281349819</v>
      </c>
      <c r="I88" s="604">
        <v>6.3212163559917229</v>
      </c>
      <c r="J88" s="605">
        <v>4.1396538042854871</v>
      </c>
      <c r="K88" s="605">
        <v>5.8836657013512195</v>
      </c>
      <c r="L88" s="605">
        <v>5.7602082373283707</v>
      </c>
      <c r="M88" s="605">
        <v>1.2198449507428961</v>
      </c>
      <c r="N88" s="605">
        <v>-4.0956530716198216</v>
      </c>
      <c r="O88" s="605">
        <v>-3.394170427658409</v>
      </c>
      <c r="P88" s="605">
        <v>-1.773979292772708</v>
      </c>
      <c r="Q88" s="605">
        <v>-3.4018583856413613</v>
      </c>
      <c r="R88" s="605">
        <v>-6.0077309728811201</v>
      </c>
      <c r="S88" s="605">
        <v>-3.5908225946879782</v>
      </c>
      <c r="T88" s="605">
        <v>-0.15007816701584886</v>
      </c>
      <c r="U88" s="605">
        <v>-0.53487602200273443</v>
      </c>
      <c r="V88" s="605">
        <v>3.1374244523696433</v>
      </c>
      <c r="W88" s="605">
        <v>1.2815251059122801</v>
      </c>
      <c r="X88" s="605">
        <v>-0.37537993941154468</v>
      </c>
      <c r="Y88" s="605">
        <v>0.33123498940783236</v>
      </c>
      <c r="Z88" s="605">
        <v>3.7822262288910196</v>
      </c>
    </row>
    <row r="89" spans="1:26">
      <c r="A89" s="613" t="s">
        <v>1044</v>
      </c>
      <c r="B89" s="613" t="s">
        <v>1045</v>
      </c>
      <c r="C89" s="613" t="s">
        <v>754</v>
      </c>
      <c r="D89" s="613" t="s">
        <v>753</v>
      </c>
      <c r="E89" s="604">
        <v>25.666054233048314</v>
      </c>
      <c r="F89" s="604">
        <v>38.466153898997135</v>
      </c>
      <c r="G89" s="604">
        <v>21.509179664756672</v>
      </c>
      <c r="H89" s="604">
        <v>21.278455091981343</v>
      </c>
      <c r="I89" s="604">
        <v>19.491060520844343</v>
      </c>
      <c r="J89" s="605">
        <v>26.732788956876362</v>
      </c>
      <c r="K89" s="605">
        <v>22.208701902927103</v>
      </c>
      <c r="L89" s="605">
        <v>20.212936484046025</v>
      </c>
      <c r="M89" s="605">
        <v>13.651884377112708</v>
      </c>
      <c r="N89" s="605">
        <v>7.8590578243069871</v>
      </c>
      <c r="O89" s="605">
        <v>9.7430960991036812</v>
      </c>
      <c r="P89" s="605">
        <v>11.26310033511399</v>
      </c>
      <c r="Q89" s="605">
        <v>8.4571531457196443</v>
      </c>
      <c r="R89" s="605">
        <v>5.3976680371344798</v>
      </c>
      <c r="S89" s="605">
        <v>5.2344587579787429</v>
      </c>
      <c r="T89" s="605">
        <v>2.4856046998846182</v>
      </c>
      <c r="U89" s="605">
        <v>3.4947807062579983</v>
      </c>
      <c r="V89" s="605">
        <v>5.4374580169322257</v>
      </c>
      <c r="W89" s="605">
        <v>5.2759093363563068</v>
      </c>
      <c r="X89" s="605">
        <v>3.5647678278635908</v>
      </c>
      <c r="Y89" s="605">
        <v>3.0927489940460759</v>
      </c>
      <c r="Z89" s="605">
        <v>3.5078082354146147</v>
      </c>
    </row>
    <row r="90" spans="1:26">
      <c r="A90" s="613" t="s">
        <v>1044</v>
      </c>
      <c r="B90" s="613" t="s">
        <v>1045</v>
      </c>
      <c r="C90" s="613" t="s">
        <v>752</v>
      </c>
      <c r="D90" s="613" t="s">
        <v>751</v>
      </c>
      <c r="E90" s="604">
        <v>15.171552199273904</v>
      </c>
      <c r="F90" s="604">
        <v>8.3653421873125069</v>
      </c>
      <c r="G90" s="604">
        <v>3.4492895054802233</v>
      </c>
      <c r="H90" s="604">
        <v>1.8318475032074559</v>
      </c>
      <c r="I90" s="604">
        <v>2.6033769762395167</v>
      </c>
      <c r="J90" s="605">
        <v>2.9975697119085396</v>
      </c>
      <c r="K90" s="605">
        <v>2.4743809817383067</v>
      </c>
      <c r="L90" s="605">
        <v>2.9055571347777089</v>
      </c>
      <c r="M90" s="605">
        <v>5.1464299459164522</v>
      </c>
      <c r="N90" s="605">
        <v>3.2562657328558515</v>
      </c>
      <c r="O90" s="605">
        <v>3.637614684559054</v>
      </c>
      <c r="P90" s="605">
        <v>8.6316108428773362</v>
      </c>
      <c r="Q90" s="605">
        <v>5.6255692801798745</v>
      </c>
      <c r="R90" s="605">
        <v>0.61751014816921668</v>
      </c>
      <c r="S90" s="605">
        <v>2.5030371301082681</v>
      </c>
      <c r="T90" s="605">
        <v>2.8424817297057814</v>
      </c>
      <c r="U90" s="605">
        <v>8.804089878946769</v>
      </c>
      <c r="V90" s="605">
        <v>5.6508241293589379</v>
      </c>
      <c r="W90" s="605">
        <v>11.802145166719285</v>
      </c>
      <c r="X90" s="605">
        <v>8.2934225544910163</v>
      </c>
      <c r="Y90" s="605">
        <v>6.883744073129634</v>
      </c>
      <c r="Z90" s="605">
        <v>3.2074946013378423</v>
      </c>
    </row>
    <row r="91" spans="1:26">
      <c r="A91" s="613" t="s">
        <v>1044</v>
      </c>
      <c r="B91" s="613" t="s">
        <v>1045</v>
      </c>
      <c r="C91" s="613" t="s">
        <v>367</v>
      </c>
      <c r="D91" s="613" t="s">
        <v>750</v>
      </c>
      <c r="E91" s="604">
        <v>10.668303847582067</v>
      </c>
      <c r="F91" s="604">
        <v>13.751818943089347</v>
      </c>
      <c r="G91" s="604">
        <v>8.9651523601259413</v>
      </c>
      <c r="H91" s="604">
        <v>9.8617828528340539</v>
      </c>
      <c r="I91" s="604">
        <v>9.9800447750598522</v>
      </c>
      <c r="J91" s="605">
        <v>9.0627022209675943</v>
      </c>
      <c r="K91" s="605">
        <v>7.5750182881108259</v>
      </c>
      <c r="L91" s="605">
        <v>6.476271263268174</v>
      </c>
      <c r="M91" s="605">
        <v>8.0101675234495247</v>
      </c>
      <c r="N91" s="605">
        <v>2.8731585661365671</v>
      </c>
      <c r="O91" s="605">
        <v>3.6549741653554975</v>
      </c>
      <c r="P91" s="605">
        <v>3.1835818690935156</v>
      </c>
      <c r="Q91" s="605">
        <v>3.7117827406561332</v>
      </c>
      <c r="R91" s="605">
        <v>3.8877691164615982</v>
      </c>
      <c r="S91" s="605">
        <v>5.9323330249752217</v>
      </c>
      <c r="T91" s="605">
        <v>4.2369316773148284</v>
      </c>
      <c r="U91" s="605">
        <v>6.4225843652419883</v>
      </c>
      <c r="V91" s="605">
        <v>5.756243475610006</v>
      </c>
      <c r="W91" s="605">
        <v>8.6646653182079518</v>
      </c>
      <c r="X91" s="605">
        <v>5.9645288974126345</v>
      </c>
      <c r="Y91" s="605">
        <v>8.4805681602130107</v>
      </c>
      <c r="Z91" s="605">
        <v>7.9938177339502232</v>
      </c>
    </row>
    <row r="92" spans="1:26">
      <c r="A92" s="613" t="s">
        <v>1044</v>
      </c>
      <c r="B92" s="613" t="s">
        <v>1045</v>
      </c>
      <c r="C92" s="613" t="s">
        <v>389</v>
      </c>
      <c r="D92" s="613" t="s">
        <v>749</v>
      </c>
      <c r="E92" s="604">
        <v>7.7239105364031531</v>
      </c>
      <c r="F92" s="604">
        <v>8.8277302355620009</v>
      </c>
      <c r="G92" s="604">
        <v>5.364316196685607</v>
      </c>
      <c r="H92" s="604">
        <v>8.8801054815495633</v>
      </c>
      <c r="I92" s="604">
        <v>7.7763777300759358</v>
      </c>
      <c r="J92" s="605">
        <v>9.7032768606375868</v>
      </c>
      <c r="K92" s="605">
        <v>8.8535912912451664</v>
      </c>
      <c r="L92" s="605">
        <v>12.571308928007213</v>
      </c>
      <c r="M92" s="605">
        <v>75.271284049277483</v>
      </c>
      <c r="N92" s="605">
        <v>14.161192558066318</v>
      </c>
      <c r="O92" s="605">
        <v>20.447459303491584</v>
      </c>
      <c r="P92" s="605">
        <v>14.29571543628299</v>
      </c>
      <c r="Q92" s="605">
        <v>5.8960516931856262</v>
      </c>
      <c r="R92" s="605">
        <v>5.4874270424806468</v>
      </c>
      <c r="S92" s="605">
        <v>8.5507326869851568</v>
      </c>
      <c r="T92" s="605">
        <v>14.33178585980987</v>
      </c>
      <c r="U92" s="605">
        <v>14.087421961325262</v>
      </c>
      <c r="V92" s="605">
        <v>11.258578512194163</v>
      </c>
      <c r="W92" s="605">
        <v>18.149752472558148</v>
      </c>
      <c r="X92" s="605">
        <v>8.274750092031951</v>
      </c>
      <c r="Y92" s="605">
        <v>8.1085199787987392</v>
      </c>
      <c r="Z92" s="605">
        <v>8.3951915743259065</v>
      </c>
    </row>
    <row r="93" spans="1:26">
      <c r="A93" s="613" t="s">
        <v>1044</v>
      </c>
      <c r="B93" s="613" t="s">
        <v>1045</v>
      </c>
      <c r="C93" s="613" t="s">
        <v>748</v>
      </c>
      <c r="D93" s="613" t="s">
        <v>747</v>
      </c>
      <c r="E93" s="604">
        <v>20.564471873808273</v>
      </c>
      <c r="F93" s="604">
        <v>25.170583192675394</v>
      </c>
      <c r="G93" s="604">
        <v>28.076456342980038</v>
      </c>
      <c r="H93" s="604">
        <v>52.959141059927617</v>
      </c>
      <c r="I93" s="604">
        <v>30.962089356339561</v>
      </c>
      <c r="J93" s="605">
        <v>38.723396944350526</v>
      </c>
      <c r="K93" s="605">
        <v>24.716344946170608</v>
      </c>
      <c r="L93" s="605">
        <v>13.991504186364125</v>
      </c>
      <c r="M93" s="605">
        <v>9.4563487798660475</v>
      </c>
      <c r="N93" s="605">
        <v>30.142013715130958</v>
      </c>
      <c r="O93" s="605">
        <v>26.442304583875881</v>
      </c>
      <c r="P93" s="605">
        <v>11.625866905505561</v>
      </c>
      <c r="Q93" s="605">
        <v>28.28165590820376</v>
      </c>
      <c r="R93" s="605">
        <v>11.803703358006643</v>
      </c>
      <c r="S93" s="605">
        <v>20.592019687709524</v>
      </c>
      <c r="T93" s="605">
        <v>17.006725513535571</v>
      </c>
      <c r="U93" s="605">
        <v>12.145026268106633</v>
      </c>
      <c r="V93" s="605">
        <v>20.462334957984794</v>
      </c>
      <c r="W93" s="605">
        <v>17.400447382058744</v>
      </c>
      <c r="X93" s="605">
        <v>0.59232946801928676</v>
      </c>
    </row>
    <row r="94" spans="1:26">
      <c r="A94" s="613" t="s">
        <v>1044</v>
      </c>
      <c r="B94" s="613" t="s">
        <v>1045</v>
      </c>
      <c r="C94" s="613" t="s">
        <v>746</v>
      </c>
      <c r="D94" s="613" t="s">
        <v>745</v>
      </c>
      <c r="M94" s="605">
        <v>-15.435248498095717</v>
      </c>
      <c r="N94" s="605">
        <v>67.171765870157373</v>
      </c>
      <c r="O94" s="605">
        <v>47.380070595240255</v>
      </c>
      <c r="P94" s="605">
        <v>-21.632041233632677</v>
      </c>
      <c r="Q94" s="605">
        <v>10.228837773270911</v>
      </c>
      <c r="R94" s="605">
        <v>13.177577809194418</v>
      </c>
      <c r="S94" s="605">
        <v>3.6008318422045704</v>
      </c>
      <c r="T94" s="605">
        <v>24.01952150708064</v>
      </c>
      <c r="U94" s="605">
        <v>35.120467226140448</v>
      </c>
      <c r="V94" s="605">
        <v>6.4888512535750067</v>
      </c>
      <c r="W94" s="605">
        <v>31.864068977375382</v>
      </c>
      <c r="X94" s="605">
        <v>-30.141191954047528</v>
      </c>
      <c r="Y94" s="605">
        <v>25.224421358679834</v>
      </c>
      <c r="Z94" s="605">
        <v>29.439029409527166</v>
      </c>
    </row>
    <row r="95" spans="1:26">
      <c r="A95" s="613" t="s">
        <v>1044</v>
      </c>
      <c r="B95" s="613" t="s">
        <v>1045</v>
      </c>
      <c r="C95" s="613" t="s">
        <v>744</v>
      </c>
      <c r="D95" s="613" t="s">
        <v>743</v>
      </c>
      <c r="E95" s="604">
        <v>-0.72918459636660771</v>
      </c>
      <c r="F95" s="604">
        <v>1.8013963306088669</v>
      </c>
      <c r="G95" s="604">
        <v>2.8122194577244528</v>
      </c>
      <c r="H95" s="604">
        <v>5.175752615803404</v>
      </c>
      <c r="I95" s="604">
        <v>1.6945317182467221</v>
      </c>
      <c r="J95" s="605">
        <v>3.0339961997125613</v>
      </c>
      <c r="K95" s="605">
        <v>1.0365444626923619</v>
      </c>
      <c r="L95" s="605">
        <v>4.3734765647621856</v>
      </c>
      <c r="M95" s="605">
        <v>7.2324460458364399</v>
      </c>
      <c r="N95" s="605">
        <v>4.7892684438988908</v>
      </c>
      <c r="O95" s="605">
        <v>7.0150217651053737</v>
      </c>
      <c r="P95" s="605">
        <v>6.4860602475445717</v>
      </c>
      <c r="Q95" s="605">
        <v>5.0191883231169641</v>
      </c>
      <c r="R95" s="605">
        <v>3.0571487003069535</v>
      </c>
      <c r="S95" s="605">
        <v>2.1881854431986767</v>
      </c>
      <c r="T95" s="605">
        <v>3.0653976043129489</v>
      </c>
      <c r="U95" s="605">
        <v>3.5744047587691341</v>
      </c>
      <c r="V95" s="605">
        <v>1.2774808228255665</v>
      </c>
      <c r="W95" s="605">
        <v>-2.3322899584097883</v>
      </c>
      <c r="X95" s="605">
        <v>-4.0648063372768206</v>
      </c>
      <c r="Y95" s="605">
        <v>-2.4477592469624909</v>
      </c>
      <c r="Z95" s="605">
        <v>-0.41625577833862343</v>
      </c>
    </row>
    <row r="96" spans="1:26">
      <c r="A96" s="613" t="s">
        <v>1044</v>
      </c>
      <c r="B96" s="613" t="s">
        <v>1045</v>
      </c>
      <c r="C96" s="613" t="s">
        <v>742</v>
      </c>
      <c r="D96" s="613" t="s">
        <v>1048</v>
      </c>
      <c r="E96" s="604">
        <v>9.0493597615564454</v>
      </c>
      <c r="F96" s="604">
        <v>6.8904576846751127</v>
      </c>
      <c r="G96" s="604">
        <v>3.7555344478753909</v>
      </c>
      <c r="H96" s="604">
        <v>2.1879591645805618</v>
      </c>
      <c r="I96" s="604">
        <v>2.5377756747484881</v>
      </c>
      <c r="J96" s="605">
        <v>2.9388805719173945</v>
      </c>
      <c r="K96" s="605">
        <v>2.554490458018094</v>
      </c>
      <c r="L96" s="605">
        <v>2.6616850324905386</v>
      </c>
      <c r="M96" s="605">
        <v>2.3787686215520125</v>
      </c>
      <c r="N96" s="605">
        <v>2.3000693216711028</v>
      </c>
      <c r="O96" s="605">
        <v>3.2670543120495239</v>
      </c>
      <c r="P96" s="605">
        <v>1.1673282930659212</v>
      </c>
      <c r="Q96" s="605">
        <v>2.9450325064507581</v>
      </c>
      <c r="R96" s="605">
        <v>2.6499660000064864</v>
      </c>
      <c r="S96" s="605">
        <v>5.9628493851648869</v>
      </c>
      <c r="T96" s="605">
        <v>3.1620908670919619</v>
      </c>
      <c r="U96" s="605">
        <v>3.2769079504294467</v>
      </c>
      <c r="V96" s="605">
        <v>3.9046406687216972</v>
      </c>
    </row>
    <row r="97" spans="1:26">
      <c r="A97" s="613" t="s">
        <v>1044</v>
      </c>
      <c r="B97" s="613" t="s">
        <v>1045</v>
      </c>
      <c r="C97" s="613" t="s">
        <v>740</v>
      </c>
      <c r="D97" s="613" t="s">
        <v>739</v>
      </c>
      <c r="E97" s="604">
        <v>15.898717171796335</v>
      </c>
      <c r="F97" s="604">
        <v>18.315314542952237</v>
      </c>
      <c r="G97" s="604">
        <v>13.544681424776911</v>
      </c>
      <c r="H97" s="604">
        <v>9.2841526652183433</v>
      </c>
      <c r="I97" s="604">
        <v>12.695597454197099</v>
      </c>
      <c r="J97" s="605">
        <v>20.676290730459982</v>
      </c>
      <c r="K97" s="605">
        <v>10.01674638633132</v>
      </c>
      <c r="L97" s="605">
        <v>7.9035877054991204</v>
      </c>
      <c r="M97" s="605">
        <v>7.1245587749154282</v>
      </c>
      <c r="N97" s="605">
        <v>6.3357797609163242</v>
      </c>
      <c r="O97" s="605">
        <v>1.6221632269753883</v>
      </c>
      <c r="P97" s="605">
        <v>1.7621471347740254</v>
      </c>
      <c r="Q97" s="605">
        <v>4.1190094060952589</v>
      </c>
      <c r="R97" s="605">
        <v>-0.53262192267928299</v>
      </c>
      <c r="S97" s="605">
        <v>0.11663390231262838</v>
      </c>
      <c r="T97" s="605">
        <v>0.98926956108498132</v>
      </c>
      <c r="U97" s="605">
        <v>2.1087259836629215</v>
      </c>
      <c r="V97" s="605">
        <v>0.38782777419544345</v>
      </c>
      <c r="W97" s="605">
        <v>1.3155603982458928</v>
      </c>
      <c r="X97" s="605">
        <v>5.023759444155715</v>
      </c>
      <c r="Y97" s="605">
        <v>1.1967775108587801</v>
      </c>
      <c r="Z97" s="605">
        <v>2.1040888659144059</v>
      </c>
    </row>
    <row r="98" spans="1:26">
      <c r="A98" s="613" t="s">
        <v>1044</v>
      </c>
      <c r="B98" s="613" t="s">
        <v>1045</v>
      </c>
      <c r="C98" s="613" t="s">
        <v>738</v>
      </c>
      <c r="D98" s="613" t="s">
        <v>737</v>
      </c>
      <c r="E98" s="604">
        <v>8.9140634013008508</v>
      </c>
      <c r="F98" s="604">
        <v>7.5813286984678427</v>
      </c>
      <c r="G98" s="604">
        <v>4.3681155903597215</v>
      </c>
      <c r="H98" s="604">
        <v>3.8859518273087303</v>
      </c>
      <c r="I98" s="604">
        <v>3.5424735661282654</v>
      </c>
      <c r="J98" s="605">
        <v>4.9252444782948288</v>
      </c>
      <c r="K98" s="605">
        <v>4.7972207663356841</v>
      </c>
      <c r="L98" s="605">
        <v>2.5630450295816871</v>
      </c>
      <c r="M98" s="605">
        <v>2.6622743767421753</v>
      </c>
      <c r="N98" s="605">
        <v>1.793794483197189</v>
      </c>
      <c r="O98" s="605">
        <v>1.9449975315985313</v>
      </c>
      <c r="P98" s="605">
        <v>2.8777519169152015</v>
      </c>
      <c r="Q98" s="605">
        <v>3.2080396715751078</v>
      </c>
      <c r="R98" s="605">
        <v>3.1187678866350126</v>
      </c>
      <c r="S98" s="605">
        <v>2.3921949009362038</v>
      </c>
      <c r="T98" s="605">
        <v>1.8170971251111609</v>
      </c>
      <c r="U98" s="605">
        <v>1.7075993782132315</v>
      </c>
      <c r="V98" s="605">
        <v>2.3738569468924879</v>
      </c>
      <c r="W98" s="605">
        <v>2.5331584223173422</v>
      </c>
      <c r="X98" s="605">
        <v>2.0889480830738734</v>
      </c>
      <c r="Y98" s="605">
        <v>0.37876261390114507</v>
      </c>
      <c r="Z98" s="605">
        <v>1.2697600300295591</v>
      </c>
    </row>
    <row r="99" spans="1:26">
      <c r="A99" s="613" t="s">
        <v>1044</v>
      </c>
      <c r="B99" s="613" t="s">
        <v>1045</v>
      </c>
      <c r="C99" s="613" t="s">
        <v>736</v>
      </c>
      <c r="D99" s="613" t="s">
        <v>735</v>
      </c>
      <c r="E99" s="604">
        <v>25.117105786787548</v>
      </c>
      <c r="F99" s="604">
        <v>43.842287602175134</v>
      </c>
      <c r="G99" s="604">
        <v>60.035733845755885</v>
      </c>
      <c r="H99" s="604">
        <v>37.389447735298546</v>
      </c>
      <c r="I99" s="604">
        <v>32.061793720963379</v>
      </c>
      <c r="J99" s="605">
        <v>22.171468925655333</v>
      </c>
      <c r="K99" s="605">
        <v>18.731851491144951</v>
      </c>
      <c r="L99" s="605">
        <v>10.451270490398798</v>
      </c>
      <c r="M99" s="605">
        <v>23.662771976448397</v>
      </c>
      <c r="N99" s="605">
        <v>6.7892617917898974</v>
      </c>
      <c r="O99" s="605">
        <v>10.595534772853711</v>
      </c>
      <c r="P99" s="605">
        <v>7.4182567493783012</v>
      </c>
    </row>
    <row r="100" spans="1:26">
      <c r="A100" s="613" t="s">
        <v>1044</v>
      </c>
      <c r="B100" s="613" t="s">
        <v>1045</v>
      </c>
      <c r="C100" s="613" t="s">
        <v>734</v>
      </c>
      <c r="D100" s="613" t="s">
        <v>733</v>
      </c>
      <c r="E100" s="604">
        <v>2.264596898700816</v>
      </c>
      <c r="F100" s="604">
        <v>2.6057347234607562</v>
      </c>
      <c r="G100" s="604">
        <v>1.5881739399387129</v>
      </c>
      <c r="H100" s="604">
        <v>0.43740385096262457</v>
      </c>
      <c r="I100" s="604">
        <v>0.11504053142247983</v>
      </c>
      <c r="J100" s="605">
        <v>-0.72531444859147598</v>
      </c>
      <c r="K100" s="605">
        <v>-0.55689871081968079</v>
      </c>
      <c r="L100" s="605">
        <v>0.59505900331780026</v>
      </c>
      <c r="M100" s="605">
        <v>-5.4467496886942968E-2</v>
      </c>
      <c r="N100" s="605">
        <v>-1.2736997640954684</v>
      </c>
      <c r="O100" s="605">
        <v>-1.2475980976377912</v>
      </c>
      <c r="P100" s="605">
        <v>-1.1978675443873357</v>
      </c>
      <c r="Q100" s="605">
        <v>-1.5502729982797945</v>
      </c>
      <c r="R100" s="605">
        <v>-1.7147560358300353</v>
      </c>
      <c r="S100" s="605">
        <v>-1.3524658445657849</v>
      </c>
      <c r="T100" s="605">
        <v>-1.2511518727432076</v>
      </c>
      <c r="U100" s="605">
        <v>-1.1214321875455653</v>
      </c>
      <c r="V100" s="605">
        <v>-0.93074036997592202</v>
      </c>
      <c r="W100" s="605">
        <v>-1.2652014000674825</v>
      </c>
      <c r="X100" s="605">
        <v>-0.50028340218867129</v>
      </c>
      <c r="Y100" s="605">
        <v>-2.0854310904879867</v>
      </c>
      <c r="Z100" s="605">
        <v>-2.1202280311630659</v>
      </c>
    </row>
    <row r="101" spans="1:26">
      <c r="A101" s="613" t="s">
        <v>1044</v>
      </c>
      <c r="B101" s="613" t="s">
        <v>1045</v>
      </c>
      <c r="C101" s="613" t="s">
        <v>732</v>
      </c>
      <c r="D101" s="613" t="s">
        <v>731</v>
      </c>
      <c r="E101" s="604">
        <v>11.402047403440946</v>
      </c>
      <c r="F101" s="604">
        <v>5.0840841146008557</v>
      </c>
      <c r="G101" s="604">
        <v>6.5643479679257979</v>
      </c>
      <c r="H101" s="604">
        <v>2.8158803451426451</v>
      </c>
      <c r="I101" s="604">
        <v>6.8770088684455999</v>
      </c>
      <c r="J101" s="605">
        <v>1.8785310327431404</v>
      </c>
      <c r="K101" s="605">
        <v>2.0628036158951062</v>
      </c>
      <c r="L101" s="605">
        <v>1.2628275276536698</v>
      </c>
      <c r="M101" s="605">
        <v>5.9966616759111702</v>
      </c>
      <c r="N101" s="605">
        <v>-0.3781871665607639</v>
      </c>
      <c r="O101" s="605">
        <v>-0.3959447174604378</v>
      </c>
      <c r="P101" s="605">
        <v>0.79458545510328804</v>
      </c>
      <c r="Q101" s="605">
        <v>0.88633751551807904</v>
      </c>
      <c r="R101" s="605">
        <v>2.1341480449037959</v>
      </c>
      <c r="S101" s="605">
        <v>3.0758289852334002</v>
      </c>
      <c r="T101" s="605">
        <v>2.0304576002758665</v>
      </c>
      <c r="U101" s="605">
        <v>10.63676568898299</v>
      </c>
      <c r="V101" s="605">
        <v>5.0507279218119976</v>
      </c>
      <c r="W101" s="605">
        <v>19.868026562443532</v>
      </c>
      <c r="X101" s="605">
        <v>2.8193604703160986</v>
      </c>
      <c r="Y101" s="605">
        <v>8.4360399867407239</v>
      </c>
      <c r="Z101" s="605">
        <v>6.3891749874065198</v>
      </c>
    </row>
    <row r="102" spans="1:26">
      <c r="A102" s="613" t="s">
        <v>1044</v>
      </c>
      <c r="B102" s="613" t="s">
        <v>1045</v>
      </c>
      <c r="C102" s="613" t="s">
        <v>730</v>
      </c>
      <c r="D102" s="613" t="s">
        <v>729</v>
      </c>
      <c r="F102" s="604">
        <v>96.356496131360672</v>
      </c>
      <c r="G102" s="604">
        <v>1472.216355724056</v>
      </c>
      <c r="H102" s="604">
        <v>1243.461656500833</v>
      </c>
      <c r="I102" s="604">
        <v>1546.7268159707703</v>
      </c>
      <c r="J102" s="605">
        <v>160.88867352024693</v>
      </c>
      <c r="K102" s="605">
        <v>38.899631147399219</v>
      </c>
      <c r="L102" s="605">
        <v>16.135729978909112</v>
      </c>
      <c r="M102" s="605">
        <v>5.6628447249482008</v>
      </c>
      <c r="N102" s="605">
        <v>13.280140619485053</v>
      </c>
      <c r="O102" s="605">
        <v>17.426402679790272</v>
      </c>
      <c r="P102" s="605">
        <v>10.156432636740973</v>
      </c>
      <c r="Q102" s="605">
        <v>5.8032240953439072</v>
      </c>
      <c r="R102" s="605">
        <v>11.738524647862064</v>
      </c>
      <c r="S102" s="605">
        <v>16.131626997078257</v>
      </c>
      <c r="T102" s="605">
        <v>17.874827248966923</v>
      </c>
      <c r="U102" s="605">
        <v>21.551708910648742</v>
      </c>
      <c r="V102" s="605">
        <v>15.527097296183172</v>
      </c>
      <c r="W102" s="605">
        <v>20.936538211017421</v>
      </c>
      <c r="X102" s="605">
        <v>4.6910850732065228</v>
      </c>
      <c r="Y102" s="605">
        <v>19.542285398390206</v>
      </c>
      <c r="Z102" s="605">
        <v>17.568925078082856</v>
      </c>
    </row>
    <row r="103" spans="1:26">
      <c r="A103" s="613" t="s">
        <v>1044</v>
      </c>
      <c r="B103" s="613" t="s">
        <v>1045</v>
      </c>
      <c r="C103" s="613" t="s">
        <v>424</v>
      </c>
      <c r="D103" s="613" t="s">
        <v>728</v>
      </c>
      <c r="E103" s="604">
        <v>10.637198740830357</v>
      </c>
      <c r="F103" s="604">
        <v>12.531961891149138</v>
      </c>
      <c r="G103" s="604">
        <v>18.897234103331527</v>
      </c>
      <c r="H103" s="604">
        <v>25.698483595967218</v>
      </c>
      <c r="I103" s="604">
        <v>17.016414783434783</v>
      </c>
      <c r="J103" s="605">
        <v>11.221070845104265</v>
      </c>
      <c r="K103" s="605">
        <v>41.98877391472891</v>
      </c>
      <c r="L103" s="605">
        <v>11.4352163305701</v>
      </c>
      <c r="M103" s="605">
        <v>6.9314026680671077</v>
      </c>
      <c r="N103" s="605">
        <v>4.1939390497758069</v>
      </c>
      <c r="O103" s="605">
        <v>6.0798484871202874</v>
      </c>
      <c r="P103" s="605">
        <v>1.5731202980676215</v>
      </c>
      <c r="Q103" s="605">
        <v>0.93320555780114489</v>
      </c>
      <c r="R103" s="605">
        <v>6.1973132390808416</v>
      </c>
      <c r="S103" s="605">
        <v>7.1268415526848798</v>
      </c>
      <c r="T103" s="605">
        <v>4.8996497225358269</v>
      </c>
      <c r="U103" s="605">
        <v>7.7867405713095508</v>
      </c>
      <c r="V103" s="605">
        <v>5.6148124438531539</v>
      </c>
      <c r="W103" s="605">
        <v>13.212403945086777</v>
      </c>
      <c r="X103" s="605">
        <v>9.2535756180459146</v>
      </c>
      <c r="Y103" s="605">
        <v>1.972242126137175</v>
      </c>
      <c r="Z103" s="605">
        <v>12.133128721644667</v>
      </c>
    </row>
    <row r="104" spans="1:26">
      <c r="A104" s="613" t="s">
        <v>1044</v>
      </c>
      <c r="B104" s="613" t="s">
        <v>1045</v>
      </c>
      <c r="C104" s="613" t="s">
        <v>727</v>
      </c>
      <c r="D104" s="613" t="s">
        <v>726</v>
      </c>
      <c r="E104" s="604">
        <v>-4.653058211992473</v>
      </c>
      <c r="F104" s="604">
        <v>76.179573869767466</v>
      </c>
      <c r="G104" s="604">
        <v>6.9324356865718926</v>
      </c>
      <c r="H104" s="604">
        <v>2.0451673127376466</v>
      </c>
      <c r="I104" s="604">
        <v>2.5067976518915032</v>
      </c>
      <c r="J104" s="605">
        <v>2.0910938570706321</v>
      </c>
      <c r="K104" s="605">
        <v>5.1610060297895473</v>
      </c>
      <c r="L104" s="605">
        <v>1.7675254256295858</v>
      </c>
      <c r="M104" s="605">
        <v>3.2855352135032092</v>
      </c>
      <c r="N104" s="605">
        <v>2.2985055958012452</v>
      </c>
      <c r="O104" s="605">
        <v>0.2991049995239905</v>
      </c>
      <c r="P104" s="605">
        <v>8.1431225950821471</v>
      </c>
      <c r="Q104" s="605">
        <v>4.2105885397539993</v>
      </c>
      <c r="R104" s="605">
        <v>1.0670177099345608</v>
      </c>
      <c r="S104" s="605">
        <v>-4.298559517042861</v>
      </c>
      <c r="T104" s="605">
        <v>1.6148272952561911</v>
      </c>
      <c r="U104" s="605">
        <v>0.70786842486596413</v>
      </c>
      <c r="V104" s="605">
        <v>4.8035428781640519</v>
      </c>
      <c r="W104" s="605">
        <v>8.2427670194009011</v>
      </c>
      <c r="X104" s="605">
        <v>0.87899572678504967</v>
      </c>
      <c r="Y104" s="605">
        <v>-1.28731863533325</v>
      </c>
      <c r="Z104" s="605">
        <v>2.8232411473770611</v>
      </c>
    </row>
    <row r="105" spans="1:26">
      <c r="A105" s="613" t="s">
        <v>1044</v>
      </c>
      <c r="B105" s="613" t="s">
        <v>1045</v>
      </c>
      <c r="C105" s="613" t="s">
        <v>725</v>
      </c>
      <c r="D105" s="613" t="s">
        <v>724</v>
      </c>
    </row>
    <row r="106" spans="1:26">
      <c r="A106" s="613" t="s">
        <v>1044</v>
      </c>
      <c r="B106" s="613" t="s">
        <v>1045</v>
      </c>
      <c r="C106" s="613" t="s">
        <v>723</v>
      </c>
      <c r="D106" s="613" t="s">
        <v>722</v>
      </c>
      <c r="E106" s="604">
        <v>10.519283695754567</v>
      </c>
      <c r="F106" s="604">
        <v>10.664840779620761</v>
      </c>
      <c r="G106" s="604">
        <v>7.621973961467063</v>
      </c>
      <c r="H106" s="604">
        <v>6.3493174705330659</v>
      </c>
      <c r="I106" s="604">
        <v>7.8351820110874115</v>
      </c>
      <c r="J106" s="605">
        <v>7.3871490072587704</v>
      </c>
      <c r="K106" s="605">
        <v>5.1190440414595031</v>
      </c>
      <c r="L106" s="605">
        <v>4.6168701212285725</v>
      </c>
      <c r="M106" s="605">
        <v>5.8217204919315435</v>
      </c>
      <c r="N106" s="605">
        <v>-9.938276561705095E-2</v>
      </c>
      <c r="O106" s="605">
        <v>5.013985579283613</v>
      </c>
      <c r="P106" s="605">
        <v>3.8599386394296431</v>
      </c>
      <c r="Q106" s="605">
        <v>3.2303257380961128</v>
      </c>
      <c r="R106" s="605">
        <v>3.5612931924708988</v>
      </c>
      <c r="S106" s="605">
        <v>3.0335752025805647</v>
      </c>
      <c r="T106" s="605">
        <v>0.65459428858818569</v>
      </c>
      <c r="U106" s="605">
        <v>-0.14344393056032345</v>
      </c>
      <c r="V106" s="605">
        <v>2.080353236421189</v>
      </c>
      <c r="W106" s="605">
        <v>2.9104352394252402</v>
      </c>
      <c r="X106" s="605">
        <v>3.4286119120215517</v>
      </c>
      <c r="Y106" s="605">
        <v>3.6141718338119802</v>
      </c>
      <c r="Z106" s="605">
        <v>1.7448317223739878</v>
      </c>
    </row>
    <row r="107" spans="1:26">
      <c r="A107" s="613" t="s">
        <v>1044</v>
      </c>
      <c r="B107" s="613" t="s">
        <v>1045</v>
      </c>
      <c r="C107" s="613" t="s">
        <v>721</v>
      </c>
      <c r="D107" s="613" t="s">
        <v>720</v>
      </c>
      <c r="P107" s="605">
        <v>11.40093513466492</v>
      </c>
      <c r="Q107" s="605">
        <v>1.8052071925672522</v>
      </c>
      <c r="R107" s="605">
        <v>-1.6508104882819197</v>
      </c>
      <c r="S107" s="605">
        <v>-3.8365258675214875</v>
      </c>
      <c r="T107" s="605">
        <v>-1.1692018576758016</v>
      </c>
      <c r="U107" s="605">
        <v>-2.09037965685323</v>
      </c>
      <c r="V107" s="605">
        <v>2.9519507386674491</v>
      </c>
      <c r="W107" s="605">
        <v>5.5760711563741978</v>
      </c>
      <c r="X107" s="605">
        <v>-1.2814120751393432</v>
      </c>
      <c r="Y107" s="605">
        <v>3.7052154404755697</v>
      </c>
      <c r="Z107" s="605">
        <v>4.7673267997776918</v>
      </c>
    </row>
    <row r="108" spans="1:26">
      <c r="A108" s="613" t="s">
        <v>1044</v>
      </c>
      <c r="B108" s="613" t="s">
        <v>1045</v>
      </c>
      <c r="C108" s="613" t="s">
        <v>719</v>
      </c>
      <c r="D108" s="613" t="s">
        <v>718</v>
      </c>
      <c r="H108" s="604">
        <v>-7.3864214287060577</v>
      </c>
      <c r="I108" s="604">
        <v>-5.8704749646448988</v>
      </c>
      <c r="J108" s="605">
        <v>4.851797793753704</v>
      </c>
      <c r="K108" s="605">
        <v>15.511262535066336</v>
      </c>
      <c r="L108" s="605">
        <v>-4.7194442795491511</v>
      </c>
      <c r="M108" s="605">
        <v>-17.148025513722047</v>
      </c>
      <c r="N108" s="605">
        <v>18.072671109419886</v>
      </c>
      <c r="O108" s="605">
        <v>20.526469697460413</v>
      </c>
      <c r="P108" s="605">
        <v>-8.1801944891438296</v>
      </c>
      <c r="Q108" s="605">
        <v>5.1530434956174105</v>
      </c>
      <c r="R108" s="605">
        <v>4.9245634529219586</v>
      </c>
      <c r="S108" s="605">
        <v>11.415464240005591</v>
      </c>
      <c r="T108" s="605">
        <v>21.777852380240077</v>
      </c>
      <c r="U108" s="605">
        <v>18.735675771588504</v>
      </c>
      <c r="V108" s="605">
        <v>5.9244231110491086</v>
      </c>
      <c r="W108" s="605">
        <v>15.847019326806162</v>
      </c>
      <c r="X108" s="605">
        <v>-18.8974221897696</v>
      </c>
      <c r="Y108" s="605">
        <v>13.06171602936621</v>
      </c>
      <c r="Z108" s="605">
        <v>26.414876640469444</v>
      </c>
    </row>
    <row r="109" spans="1:26">
      <c r="A109" s="613" t="s">
        <v>1044</v>
      </c>
      <c r="B109" s="613" t="s">
        <v>1045</v>
      </c>
      <c r="C109" s="613" t="s">
        <v>717</v>
      </c>
      <c r="D109" s="613" t="s">
        <v>716</v>
      </c>
      <c r="E109" s="604">
        <v>7.935334032807134</v>
      </c>
      <c r="F109" s="604">
        <v>134.7495244134434</v>
      </c>
      <c r="G109" s="604">
        <v>830.1595663521382</v>
      </c>
      <c r="H109" s="604">
        <v>754.42795595978964</v>
      </c>
      <c r="I109" s="604">
        <v>180.87492989343718</v>
      </c>
      <c r="J109" s="605">
        <v>42.031089176849548</v>
      </c>
      <c r="K109" s="605">
        <v>35.342907877308562</v>
      </c>
      <c r="L109" s="605">
        <v>19.309641212190698</v>
      </c>
      <c r="M109" s="605">
        <v>9.0775063184501192</v>
      </c>
      <c r="N109" s="605">
        <v>37.574499731872891</v>
      </c>
      <c r="O109" s="605">
        <v>27.182215329291253</v>
      </c>
      <c r="P109" s="605">
        <v>7.3323551629960804</v>
      </c>
      <c r="Q109" s="605">
        <v>2.0254437499992406</v>
      </c>
      <c r="R109" s="605">
        <v>3.9749738378459369</v>
      </c>
      <c r="S109" s="605">
        <v>5.1084259931847669</v>
      </c>
      <c r="T109" s="605">
        <v>7.1286222555372092</v>
      </c>
      <c r="U109" s="605">
        <v>9.3916178025569792</v>
      </c>
      <c r="V109" s="605">
        <v>14.876552255106176</v>
      </c>
      <c r="W109" s="605">
        <v>22.215988360375889</v>
      </c>
      <c r="X109" s="605">
        <v>4.0353038679460411</v>
      </c>
      <c r="Y109" s="605">
        <v>10.033903552133609</v>
      </c>
      <c r="Z109" s="605">
        <v>17.267550878536881</v>
      </c>
    </row>
    <row r="110" spans="1:26">
      <c r="A110" s="613" t="s">
        <v>1044</v>
      </c>
      <c r="B110" s="613" t="s">
        <v>1045</v>
      </c>
      <c r="C110" s="613" t="s">
        <v>715</v>
      </c>
      <c r="D110" s="613" t="s">
        <v>714</v>
      </c>
      <c r="E110" s="604">
        <v>37.90738076273658</v>
      </c>
      <c r="F110" s="604">
        <v>12.971760385852519</v>
      </c>
      <c r="G110" s="604">
        <v>5.993841483258052</v>
      </c>
      <c r="H110" s="604">
        <v>11.182579337473086</v>
      </c>
      <c r="I110" s="604">
        <v>7.700595511804778</v>
      </c>
      <c r="J110" s="605">
        <v>19.685364418374363</v>
      </c>
      <c r="K110" s="605">
        <v>13.72521225470669</v>
      </c>
      <c r="L110" s="605">
        <v>19.352816728158757</v>
      </c>
      <c r="M110" s="605">
        <v>84.504458900364</v>
      </c>
      <c r="N110" s="605">
        <v>127.97396640181736</v>
      </c>
      <c r="O110" s="605">
        <v>24.797776607162675</v>
      </c>
      <c r="P110" s="605">
        <v>8.8680738028481016</v>
      </c>
      <c r="Q110" s="605">
        <v>6.3184593311916899</v>
      </c>
      <c r="R110" s="605">
        <v>13.450095616098395</v>
      </c>
      <c r="S110" s="605">
        <v>10.690428543735237</v>
      </c>
      <c r="T110" s="605">
        <v>8.6403224785298818</v>
      </c>
      <c r="U110" s="605">
        <v>10.80510122602702</v>
      </c>
      <c r="V110" s="605">
        <v>7.4382860058065603</v>
      </c>
      <c r="W110" s="605">
        <v>8.8634506383843359</v>
      </c>
      <c r="X110" s="605">
        <v>-2.9320735328945915</v>
      </c>
      <c r="Y110" s="605">
        <v>10.018457168478861</v>
      </c>
      <c r="Z110" s="605">
        <v>4.3514032164063963</v>
      </c>
    </row>
    <row r="111" spans="1:26">
      <c r="A111" s="613" t="s">
        <v>1044</v>
      </c>
      <c r="B111" s="613" t="s">
        <v>1045</v>
      </c>
      <c r="C111" s="613" t="s">
        <v>713</v>
      </c>
      <c r="D111" s="613" t="s">
        <v>712</v>
      </c>
      <c r="E111" s="604">
        <v>24.136073398954665</v>
      </c>
      <c r="F111" s="604">
        <v>162.61763195263848</v>
      </c>
      <c r="G111" s="604">
        <v>932.522424506059</v>
      </c>
      <c r="H111" s="604">
        <v>53.693777506515829</v>
      </c>
      <c r="I111" s="604">
        <v>36.246052163064405</v>
      </c>
      <c r="J111" s="605">
        <v>27.525496120636689</v>
      </c>
      <c r="K111" s="605">
        <v>14.869469705012676</v>
      </c>
      <c r="L111" s="605">
        <v>6.9655045980160395</v>
      </c>
      <c r="M111" s="605">
        <v>4.6026384038235335</v>
      </c>
      <c r="N111" s="605">
        <v>4.3732290250195547</v>
      </c>
      <c r="O111" s="605">
        <v>4.1859280788482351</v>
      </c>
      <c r="P111" s="605">
        <v>1.6953630152878958</v>
      </c>
      <c r="Q111" s="605">
        <v>3.6086736685820568</v>
      </c>
      <c r="R111" s="605">
        <v>3.5655023343239947</v>
      </c>
      <c r="S111" s="605">
        <v>7.0085865700607428</v>
      </c>
      <c r="T111" s="605">
        <v>10.17353041605007</v>
      </c>
      <c r="U111" s="605">
        <v>9.8775218230681787</v>
      </c>
      <c r="V111" s="605">
        <v>20.295447172186527</v>
      </c>
      <c r="W111" s="605">
        <v>14.383279410473946</v>
      </c>
      <c r="X111" s="605">
        <v>-1.4971117893721981</v>
      </c>
      <c r="Y111" s="605">
        <v>-2.3157193409885366</v>
      </c>
      <c r="Z111" s="605">
        <v>5.422701955100905</v>
      </c>
    </row>
    <row r="112" spans="1:26">
      <c r="A112" s="613" t="s">
        <v>1044</v>
      </c>
      <c r="B112" s="613" t="s">
        <v>1045</v>
      </c>
      <c r="C112" s="613" t="s">
        <v>711</v>
      </c>
      <c r="D112" s="613" t="s">
        <v>710</v>
      </c>
      <c r="E112" s="604">
        <v>15.501848390016718</v>
      </c>
      <c r="F112" s="604">
        <v>51.538493425814892</v>
      </c>
      <c r="G112" s="604">
        <v>119.98928758404213</v>
      </c>
      <c r="H112" s="604">
        <v>29.102128780263513</v>
      </c>
      <c r="I112" s="604">
        <v>13.800366210193275</v>
      </c>
      <c r="J112" s="605">
        <v>10.58957399900433</v>
      </c>
      <c r="K112" s="605">
        <v>7.6887695747743834</v>
      </c>
      <c r="L112" s="605">
        <v>15.36162196352177</v>
      </c>
      <c r="M112" s="605">
        <v>4.0912987651553294</v>
      </c>
      <c r="N112" s="605">
        <v>0.73941799215400295</v>
      </c>
      <c r="O112" s="605">
        <v>-2.0901037259836528</v>
      </c>
      <c r="P112" s="605">
        <v>-1.6329983179462033</v>
      </c>
      <c r="Q112" s="605">
        <v>4.9711987281659447</v>
      </c>
      <c r="R112" s="605">
        <v>1.5711254839517892</v>
      </c>
      <c r="S112" s="605">
        <v>0.94591301789523641</v>
      </c>
      <c r="T112" s="605">
        <v>-0.66455727680722987</v>
      </c>
      <c r="U112" s="605">
        <v>2.0302165816140842</v>
      </c>
      <c r="V112" s="605">
        <v>3.8768870349183118</v>
      </c>
      <c r="W112" s="605">
        <v>9.8593476977733303</v>
      </c>
      <c r="X112" s="605">
        <v>6.1721883379497626</v>
      </c>
      <c r="Y112" s="605">
        <v>0.12967745952406062</v>
      </c>
      <c r="Z112" s="605">
        <v>4.8530450408162551</v>
      </c>
    </row>
    <row r="113" spans="1:26">
      <c r="A113" s="613" t="s">
        <v>1044</v>
      </c>
      <c r="B113" s="613" t="s">
        <v>1045</v>
      </c>
      <c r="C113" s="613" t="s">
        <v>709</v>
      </c>
      <c r="D113" s="613" t="s">
        <v>708</v>
      </c>
      <c r="E113" s="604">
        <v>11.649254875554462</v>
      </c>
      <c r="F113" s="604">
        <v>15.502401016859139</v>
      </c>
      <c r="G113" s="604">
        <v>13.746639854981481</v>
      </c>
      <c r="H113" s="604">
        <v>10.569776193629423</v>
      </c>
      <c r="I113" s="604">
        <v>7.5379562416000283</v>
      </c>
      <c r="J113" s="605">
        <v>10.697550630479654</v>
      </c>
      <c r="K113" s="605">
        <v>10.70582658015465</v>
      </c>
      <c r="L113" s="605">
        <v>9.0373545098092052</v>
      </c>
      <c r="M113" s="605">
        <v>8.6267001100931253</v>
      </c>
      <c r="N113" s="605">
        <v>7.7633807305871585</v>
      </c>
      <c r="O113" s="605">
        <v>2.391526690148595</v>
      </c>
      <c r="P113" s="605">
        <v>9.6124307894812233</v>
      </c>
      <c r="Q113" s="605">
        <v>12.695807629665381</v>
      </c>
      <c r="R113" s="605">
        <v>2.0108811547481622</v>
      </c>
      <c r="S113" s="605">
        <v>8.8132484749009308</v>
      </c>
      <c r="T113" s="605">
        <v>6.2771614128582343</v>
      </c>
      <c r="U113" s="605">
        <v>6.6002087045369962</v>
      </c>
      <c r="V113" s="605">
        <v>11.057953997135982</v>
      </c>
      <c r="W113" s="605">
        <v>13.245718425317847</v>
      </c>
      <c r="X113" s="605">
        <v>4.9486435435562015</v>
      </c>
      <c r="Y113" s="605">
        <v>4.1838482603673555</v>
      </c>
      <c r="Z113" s="605">
        <v>4.3684704781664863</v>
      </c>
    </row>
    <row r="114" spans="1:26">
      <c r="A114" s="613" t="s">
        <v>1044</v>
      </c>
      <c r="B114" s="613" t="s">
        <v>1045</v>
      </c>
      <c r="C114" s="613" t="s">
        <v>707</v>
      </c>
      <c r="D114" s="613" t="s">
        <v>706</v>
      </c>
      <c r="E114" s="604">
        <v>-0.16733759582801611</v>
      </c>
      <c r="F114" s="604">
        <v>5.5446466820387741</v>
      </c>
      <c r="G114" s="604">
        <v>-1.0632183935333614</v>
      </c>
      <c r="H114" s="604">
        <v>7.0761014689310571</v>
      </c>
      <c r="I114" s="604">
        <v>5.3443609396034901</v>
      </c>
      <c r="J114" s="605">
        <v>6.5106884456406675</v>
      </c>
      <c r="K114" s="605">
        <v>5.4655545754687722</v>
      </c>
      <c r="L114" s="605">
        <v>-10.008824033087421</v>
      </c>
      <c r="M114" s="605">
        <v>3789.2094533017739</v>
      </c>
      <c r="N114" s="605">
        <v>0.91773956502456144</v>
      </c>
      <c r="O114" s="605">
        <v>-6.8917375857576246</v>
      </c>
      <c r="P114" s="605">
        <v>-5.4188777146011233</v>
      </c>
      <c r="Q114" s="605">
        <v>0.30351939173920073</v>
      </c>
      <c r="R114" s="605">
        <v>9.2351016628737312</v>
      </c>
      <c r="S114" s="605">
        <v>11.265109435017422</v>
      </c>
      <c r="T114" s="605">
        <v>10.237238522173996</v>
      </c>
      <c r="U114" s="605">
        <v>3.1431615093223684</v>
      </c>
      <c r="V114" s="605">
        <v>11.700431153894741</v>
      </c>
      <c r="W114" s="605">
        <v>7.4365662019226733</v>
      </c>
      <c r="X114" s="605">
        <v>28.95321106712322</v>
      </c>
      <c r="Y114" s="605">
        <v>5.4737084367543503</v>
      </c>
      <c r="Z114" s="605">
        <v>10.49290956212721</v>
      </c>
    </row>
    <row r="115" spans="1:26">
      <c r="A115" s="613" t="s">
        <v>1044</v>
      </c>
      <c r="B115" s="613" t="s">
        <v>1045</v>
      </c>
      <c r="C115" s="613" t="s">
        <v>705</v>
      </c>
      <c r="D115" s="613" t="s">
        <v>704</v>
      </c>
      <c r="O115" s="605">
        <v>18.410385166752263</v>
      </c>
      <c r="P115" s="605">
        <v>3.4971174012473227</v>
      </c>
      <c r="Q115" s="605">
        <v>48.475894938456747</v>
      </c>
      <c r="R115" s="605">
        <v>8.1612586037364849</v>
      </c>
      <c r="S115" s="605">
        <v>34.970393591083251</v>
      </c>
      <c r="T115" s="605">
        <v>24.537178750686635</v>
      </c>
      <c r="U115" s="605">
        <v>14.935950630001642</v>
      </c>
      <c r="V115" s="605">
        <v>14.303609175604763</v>
      </c>
      <c r="W115" s="605">
        <v>25.372819172803347</v>
      </c>
      <c r="X115" s="605">
        <v>-32.814406240871506</v>
      </c>
    </row>
    <row r="116" spans="1:26">
      <c r="A116" s="613" t="s">
        <v>1044</v>
      </c>
      <c r="B116" s="613" t="s">
        <v>1045</v>
      </c>
      <c r="C116" s="613" t="s">
        <v>703</v>
      </c>
      <c r="D116" s="613" t="s">
        <v>702</v>
      </c>
      <c r="E116" s="604">
        <v>5.4024456667985277</v>
      </c>
      <c r="F116" s="604">
        <v>5.8701298852281667</v>
      </c>
      <c r="G116" s="604">
        <v>4.0235525079170884</v>
      </c>
      <c r="H116" s="604">
        <v>3.3018868256844485</v>
      </c>
      <c r="I116" s="604">
        <v>0.85235914772579235</v>
      </c>
      <c r="J116" s="605">
        <v>1.7959553661588217</v>
      </c>
      <c r="K116" s="605">
        <v>0.81541881879651612</v>
      </c>
      <c r="L116" s="605">
        <v>0.51470586489767811</v>
      </c>
      <c r="M116" s="605">
        <v>1.4630593712766427E-2</v>
      </c>
      <c r="N116" s="605">
        <v>0.81919250104967034</v>
      </c>
      <c r="O116" s="605">
        <v>1.552524675778912</v>
      </c>
      <c r="P116" s="605">
        <v>0.98585512701873768</v>
      </c>
      <c r="Q116" s="605">
        <v>0.65082060678793141</v>
      </c>
      <c r="R116" s="605">
        <v>0.63255552187082742</v>
      </c>
      <c r="S116" s="605">
        <v>0.81016901009043352</v>
      </c>
      <c r="T116" s="605">
        <v>1.1639185205886093</v>
      </c>
      <c r="U116" s="605">
        <v>1.0546500523382889</v>
      </c>
      <c r="V116" s="605">
        <v>6.905638898335198</v>
      </c>
      <c r="W116" s="605">
        <v>-5.0647897892498435</v>
      </c>
      <c r="X116" s="605">
        <v>-0.48601075841780528</v>
      </c>
    </row>
    <row r="117" spans="1:26">
      <c r="A117" s="613" t="s">
        <v>1044</v>
      </c>
      <c r="B117" s="613" t="s">
        <v>1045</v>
      </c>
      <c r="C117" s="613" t="s">
        <v>701</v>
      </c>
      <c r="D117" s="613" t="s">
        <v>700</v>
      </c>
      <c r="F117" s="604">
        <v>228.33678176638307</v>
      </c>
      <c r="G117" s="604">
        <v>942.30652994474895</v>
      </c>
      <c r="H117" s="604">
        <v>306.1944738020527</v>
      </c>
      <c r="I117" s="604">
        <v>61.635253549947208</v>
      </c>
      <c r="J117" s="605">
        <v>54.204815261066983</v>
      </c>
      <c r="K117" s="605">
        <v>19.020602776499658</v>
      </c>
      <c r="L117" s="605">
        <v>11.845254423785235</v>
      </c>
      <c r="M117" s="605">
        <v>3.2349057464155777</v>
      </c>
      <c r="N117" s="605">
        <v>-1.4541353017140182</v>
      </c>
      <c r="O117" s="605">
        <v>0.93728680315821578</v>
      </c>
      <c r="P117" s="605">
        <v>-0.36994930096788892</v>
      </c>
      <c r="Q117" s="605">
        <v>0.18277119830921151</v>
      </c>
      <c r="R117" s="605">
        <v>-0.77720392231475444</v>
      </c>
      <c r="S117" s="605">
        <v>2.5372532237686585</v>
      </c>
      <c r="T117" s="605">
        <v>6.6145823720272574</v>
      </c>
      <c r="U117" s="605">
        <v>6.5360471177953627</v>
      </c>
      <c r="V117" s="605">
        <v>8.4997794239648954</v>
      </c>
      <c r="W117" s="605">
        <v>9.7728408086019272</v>
      </c>
      <c r="X117" s="605">
        <v>-3.7057803721868225</v>
      </c>
      <c r="Y117" s="605">
        <v>2.029189149385374</v>
      </c>
      <c r="Z117" s="605">
        <v>5.8157054665332879</v>
      </c>
    </row>
    <row r="118" spans="1:26">
      <c r="A118" s="613" t="s">
        <v>1044</v>
      </c>
      <c r="B118" s="613" t="s">
        <v>1045</v>
      </c>
      <c r="C118" s="613" t="s">
        <v>699</v>
      </c>
      <c r="D118" s="613" t="s">
        <v>698</v>
      </c>
      <c r="E118" s="604">
        <v>2.5133871019912277</v>
      </c>
      <c r="F118" s="604">
        <v>1.8228397236600813</v>
      </c>
      <c r="G118" s="604">
        <v>3.7290751792066033</v>
      </c>
      <c r="H118" s="604">
        <v>5.9727702551093103</v>
      </c>
      <c r="I118" s="604">
        <v>3.5423722215320481</v>
      </c>
      <c r="J118" s="605">
        <v>2.3320702940109044</v>
      </c>
      <c r="K118" s="605">
        <v>2.9829111141033877</v>
      </c>
      <c r="L118" s="605">
        <v>-1.8750587365686755</v>
      </c>
      <c r="M118" s="605">
        <v>-0.41111702153115459</v>
      </c>
      <c r="N118" s="605">
        <v>5.328253232753525</v>
      </c>
      <c r="O118" s="605">
        <v>2.0181181663503338</v>
      </c>
      <c r="P118" s="605">
        <v>7.8538002473621304E-2</v>
      </c>
      <c r="Q118" s="605">
        <v>2.0791203524030948</v>
      </c>
      <c r="R118" s="605">
        <v>5.9106995109722078</v>
      </c>
      <c r="S118" s="605">
        <v>1.8322966236094373</v>
      </c>
      <c r="T118" s="605">
        <v>4.7889376742152479</v>
      </c>
      <c r="U118" s="605">
        <v>6.7703283003186101</v>
      </c>
      <c r="V118" s="605">
        <v>3.730248114300764</v>
      </c>
      <c r="W118" s="605">
        <v>0.40337869896799816</v>
      </c>
      <c r="X118" s="605">
        <v>0.49900993357105961</v>
      </c>
      <c r="Y118" s="605">
        <v>7.6297065686333809</v>
      </c>
      <c r="Z118" s="605">
        <v>5.0732264006401806</v>
      </c>
    </row>
    <row r="119" spans="1:26">
      <c r="A119" s="613" t="s">
        <v>1044</v>
      </c>
      <c r="B119" s="613" t="s">
        <v>1045</v>
      </c>
      <c r="C119" s="613" t="s">
        <v>697</v>
      </c>
      <c r="D119" s="613" t="s">
        <v>696</v>
      </c>
      <c r="E119" s="604">
        <v>11.515011884231157</v>
      </c>
      <c r="F119" s="604">
        <v>11.509773375506001</v>
      </c>
      <c r="G119" s="604">
        <v>16.229600083129341</v>
      </c>
      <c r="H119" s="604">
        <v>9.495710679232559</v>
      </c>
      <c r="I119" s="604">
        <v>6.4628454839653244</v>
      </c>
      <c r="J119" s="605">
        <v>8.3241111654236164</v>
      </c>
      <c r="K119" s="605">
        <v>1.4227117663775317</v>
      </c>
      <c r="L119" s="605">
        <v>1.1101006286134236</v>
      </c>
      <c r="M119" s="605">
        <v>-2.8009663413199917</v>
      </c>
      <c r="N119" s="605">
        <v>-1.8440013092503307</v>
      </c>
      <c r="O119" s="605">
        <v>-2.0215360959921327</v>
      </c>
      <c r="P119" s="605">
        <v>3.8493840163797586</v>
      </c>
      <c r="Q119" s="605">
        <v>-1.2163771859581658</v>
      </c>
      <c r="R119" s="605">
        <v>0.30793686014382615</v>
      </c>
      <c r="S119" s="605">
        <v>2.0122803705279892</v>
      </c>
      <c r="T119" s="605">
        <v>5.747644191853567</v>
      </c>
      <c r="U119" s="605">
        <v>7.8402075340501938</v>
      </c>
      <c r="V119" s="605">
        <v>8.8617719746308694</v>
      </c>
      <c r="W119" s="605">
        <v>10.842048992085068</v>
      </c>
      <c r="X119" s="605">
        <v>0.62634085826130104</v>
      </c>
      <c r="Y119" s="605">
        <v>4.6504292323358669</v>
      </c>
      <c r="Z119" s="605">
        <v>6.9393488453664247</v>
      </c>
    </row>
    <row r="120" spans="1:26">
      <c r="A120" s="613" t="s">
        <v>1044</v>
      </c>
      <c r="B120" s="613" t="s">
        <v>1045</v>
      </c>
      <c r="C120" s="613" t="s">
        <v>695</v>
      </c>
      <c r="D120" s="613" t="s">
        <v>694</v>
      </c>
      <c r="F120" s="604">
        <v>93.730426003378739</v>
      </c>
      <c r="G120" s="604">
        <v>1271.7657123324168</v>
      </c>
      <c r="H120" s="604">
        <v>442.14956070773144</v>
      </c>
      <c r="I120" s="604">
        <v>151.88909418383125</v>
      </c>
      <c r="J120" s="605">
        <v>17.091097608438162</v>
      </c>
      <c r="K120" s="605">
        <v>2.8650873707045719</v>
      </c>
      <c r="L120" s="605">
        <v>3.9295375692108223</v>
      </c>
      <c r="M120" s="605">
        <v>1.3911748757463442</v>
      </c>
      <c r="N120" s="605">
        <v>2.7382089469359983</v>
      </c>
      <c r="O120" s="605">
        <v>8.1787055324878111</v>
      </c>
      <c r="P120" s="605">
        <v>3.6104187507322933</v>
      </c>
      <c r="Q120" s="605">
        <v>3.4485668436520456</v>
      </c>
      <c r="R120" s="605">
        <v>3.0009135890097127</v>
      </c>
      <c r="S120" s="605">
        <v>0.79083337402734344</v>
      </c>
      <c r="T120" s="605">
        <v>3.7746201463140494</v>
      </c>
      <c r="U120" s="605">
        <v>3.2798205843914729</v>
      </c>
      <c r="V120" s="605">
        <v>7.4321758761873156</v>
      </c>
      <c r="W120" s="605">
        <v>7.485171880873807</v>
      </c>
      <c r="X120" s="605">
        <v>0.68510266630046601</v>
      </c>
      <c r="Y120" s="605">
        <v>1.6112858310824976</v>
      </c>
      <c r="Z120" s="605">
        <v>2.7318214472430924</v>
      </c>
    </row>
    <row r="121" spans="1:26">
      <c r="A121" s="613" t="s">
        <v>1044</v>
      </c>
      <c r="B121" s="613" t="s">
        <v>1045</v>
      </c>
      <c r="C121" s="613" t="s">
        <v>428</v>
      </c>
      <c r="D121" s="613" t="s">
        <v>693</v>
      </c>
      <c r="E121" s="604">
        <v>11.45836895690681</v>
      </c>
      <c r="F121" s="604">
        <v>12.88436586827369</v>
      </c>
      <c r="G121" s="604">
        <v>14.41502326223744</v>
      </c>
      <c r="H121" s="604">
        <v>12.08151915364229</v>
      </c>
      <c r="I121" s="604">
        <v>41.653146731122604</v>
      </c>
      <c r="J121" s="605">
        <v>45.123455804657738</v>
      </c>
      <c r="K121" s="605">
        <v>17.839034500445152</v>
      </c>
      <c r="L121" s="605">
        <v>7.2935152081869887</v>
      </c>
      <c r="M121" s="605">
        <v>8.4366832823351956</v>
      </c>
      <c r="N121" s="605">
        <v>9.714659137693431</v>
      </c>
      <c r="O121" s="605">
        <v>7.2331688351847419</v>
      </c>
      <c r="P121" s="605">
        <v>7.2670821233298284</v>
      </c>
      <c r="Q121" s="605">
        <v>15.275870104385632</v>
      </c>
      <c r="R121" s="605">
        <v>2.7645959006162144</v>
      </c>
      <c r="S121" s="605">
        <v>14.303811001532225</v>
      </c>
      <c r="T121" s="605">
        <v>18.303167426653744</v>
      </c>
      <c r="U121" s="605">
        <v>11.472079533738835</v>
      </c>
      <c r="V121" s="605">
        <v>9.6164531698904767</v>
      </c>
      <c r="W121" s="605">
        <v>8.882926446418054</v>
      </c>
      <c r="X121" s="605">
        <v>8.4170358729532637</v>
      </c>
      <c r="Y121" s="605">
        <v>9.5157448417215136</v>
      </c>
      <c r="Z121" s="605">
        <v>7.6176612216126074</v>
      </c>
    </row>
    <row r="122" spans="1:26">
      <c r="A122" s="613" t="s">
        <v>1044</v>
      </c>
      <c r="B122" s="613" t="s">
        <v>1045</v>
      </c>
      <c r="C122" s="613" t="s">
        <v>374</v>
      </c>
      <c r="D122" s="613" t="s">
        <v>692</v>
      </c>
      <c r="E122" s="604">
        <v>10.660833465436824</v>
      </c>
      <c r="F122" s="604">
        <v>10.692370481661513</v>
      </c>
      <c r="G122" s="604">
        <v>13.276421252685282</v>
      </c>
      <c r="H122" s="604">
        <v>28.174666228901714</v>
      </c>
      <c r="I122" s="604">
        <v>26.171878246824392</v>
      </c>
      <c r="J122" s="605">
        <v>77.21958422129731</v>
      </c>
      <c r="K122" s="605">
        <v>52.345608510107326</v>
      </c>
      <c r="L122" s="605">
        <v>20.834840210920433</v>
      </c>
      <c r="M122" s="605">
        <v>19.548484883624667</v>
      </c>
      <c r="N122" s="605">
        <v>39.690778237293443</v>
      </c>
      <c r="O122" s="605">
        <v>30.533951482723523</v>
      </c>
      <c r="P122" s="605">
        <v>25.622467296338812</v>
      </c>
      <c r="Q122" s="605">
        <v>62.164655418959711</v>
      </c>
      <c r="R122" s="605">
        <v>9.5617299841978678</v>
      </c>
      <c r="S122" s="605">
        <v>15.408839571934934</v>
      </c>
      <c r="T122" s="605">
        <v>10.97257238882618</v>
      </c>
      <c r="U122" s="605">
        <v>27.315266891189594</v>
      </c>
      <c r="V122" s="605">
        <v>9.9914323739746891</v>
      </c>
      <c r="W122" s="605">
        <v>8.6548899356990745</v>
      </c>
      <c r="X122" s="605">
        <v>8.3738905061602651</v>
      </c>
      <c r="Y122" s="605">
        <v>7.3837650816504663</v>
      </c>
      <c r="Z122" s="605">
        <v>3.7787220477279817</v>
      </c>
    </row>
    <row r="123" spans="1:26">
      <c r="A123" s="613" t="s">
        <v>1044</v>
      </c>
      <c r="B123" s="613" t="s">
        <v>1045</v>
      </c>
      <c r="C123" s="613" t="s">
        <v>691</v>
      </c>
      <c r="D123" s="613" t="s">
        <v>690</v>
      </c>
      <c r="E123" s="604">
        <v>3.8067488107499798</v>
      </c>
      <c r="F123" s="604">
        <v>3.5839347009791567</v>
      </c>
      <c r="G123" s="604">
        <v>2.4149967273945805</v>
      </c>
      <c r="H123" s="604">
        <v>3.9863721415164548</v>
      </c>
      <c r="I123" s="604">
        <v>3.9374051769456457</v>
      </c>
      <c r="J123" s="605">
        <v>3.6334815640580302</v>
      </c>
      <c r="K123" s="605">
        <v>3.680777798934983</v>
      </c>
      <c r="L123" s="605">
        <v>3.4819435625771433</v>
      </c>
      <c r="M123" s="605">
        <v>8.4987145328853728</v>
      </c>
      <c r="N123" s="605">
        <v>4.5460682937630281E-2</v>
      </c>
      <c r="O123" s="605">
        <v>8.8552153438127732</v>
      </c>
      <c r="P123" s="605">
        <v>-1.5818739078733586</v>
      </c>
      <c r="Q123" s="605">
        <v>3.1288831904498409</v>
      </c>
      <c r="R123" s="605">
        <v>3.2989328817414787</v>
      </c>
      <c r="S123" s="605">
        <v>6.0092826023316661</v>
      </c>
      <c r="T123" s="605">
        <v>8.8623862231871726</v>
      </c>
      <c r="U123" s="605">
        <v>3.9796224409992504</v>
      </c>
      <c r="V123" s="605">
        <v>4.8818136839987147</v>
      </c>
      <c r="W123" s="605">
        <v>10.389569914606284</v>
      </c>
      <c r="X123" s="605">
        <v>-5.99209230320362</v>
      </c>
      <c r="Y123" s="605">
        <v>4.0814012261624697</v>
      </c>
      <c r="Z123" s="605">
        <v>5.4629886059200459</v>
      </c>
    </row>
    <row r="124" spans="1:26">
      <c r="A124" s="613" t="s">
        <v>1044</v>
      </c>
      <c r="B124" s="613" t="s">
        <v>1045</v>
      </c>
      <c r="C124" s="613" t="s">
        <v>689</v>
      </c>
      <c r="D124" s="613" t="s">
        <v>688</v>
      </c>
      <c r="K124" s="605">
        <v>3.4816287619472348</v>
      </c>
      <c r="L124" s="605">
        <v>2.2087965917671113</v>
      </c>
      <c r="M124" s="605">
        <v>-3.2057505140194138</v>
      </c>
      <c r="N124" s="605">
        <v>1.745749375714297</v>
      </c>
      <c r="O124" s="605">
        <v>1.1338095152139402</v>
      </c>
      <c r="P124" s="605">
        <v>29.196322212505322</v>
      </c>
      <c r="Q124" s="605">
        <v>1.7337009938750185</v>
      </c>
      <c r="R124" s="605">
        <v>0.46544910059611766</v>
      </c>
      <c r="S124" s="605">
        <v>0.67282416293967628</v>
      </c>
      <c r="T124" s="605">
        <v>1.0359669875225563</v>
      </c>
      <c r="U124" s="605">
        <v>9.8171906397213462</v>
      </c>
      <c r="V124" s="605">
        <v>7.010070718103421</v>
      </c>
      <c r="W124" s="605">
        <v>9.3381504217203712</v>
      </c>
      <c r="X124" s="605">
        <v>7.7722929544224257</v>
      </c>
      <c r="Y124" s="605">
        <v>1.0867040997845976</v>
      </c>
      <c r="Z124" s="605">
        <v>4.8570063840025881</v>
      </c>
    </row>
    <row r="125" spans="1:26">
      <c r="A125" s="613" t="s">
        <v>1044</v>
      </c>
      <c r="B125" s="613" t="s">
        <v>1045</v>
      </c>
      <c r="C125" s="613" t="s">
        <v>687</v>
      </c>
      <c r="D125" s="613" t="s">
        <v>686</v>
      </c>
      <c r="E125" s="604">
        <v>4.8623605584234895</v>
      </c>
      <c r="F125" s="604">
        <v>2.0372937965247928</v>
      </c>
      <c r="G125" s="604">
        <v>1.9713738364821864</v>
      </c>
      <c r="H125" s="604">
        <v>2.6253420956134192</v>
      </c>
      <c r="I125" s="604">
        <v>27.893276052649838</v>
      </c>
      <c r="J125" s="605">
        <v>18.428809910261634</v>
      </c>
      <c r="K125" s="605">
        <v>5.4464199633771102</v>
      </c>
      <c r="L125" s="605">
        <v>1.0000689140945695</v>
      </c>
      <c r="M125" s="605">
        <v>1.0032726137268355E-2</v>
      </c>
      <c r="N125" s="605">
        <v>-3.2149190899743303</v>
      </c>
      <c r="O125" s="605">
        <v>5.6020078621929628</v>
      </c>
      <c r="P125" s="605">
        <v>-0.29712138022550505</v>
      </c>
      <c r="Q125" s="605">
        <v>16.044994440746137</v>
      </c>
      <c r="R125" s="605">
        <v>1.2848954403310131</v>
      </c>
      <c r="S125" s="605">
        <v>-0.61407385720895036</v>
      </c>
      <c r="T125" s="605">
        <v>2.4484529956223753</v>
      </c>
      <c r="U125" s="605">
        <v>4.093470440033613</v>
      </c>
      <c r="V125" s="605">
        <v>7.0574239754251948</v>
      </c>
      <c r="W125" s="605">
        <v>8.8077858880781577</v>
      </c>
      <c r="X125" s="605">
        <v>3.5194915243869929</v>
      </c>
      <c r="Y125" s="605">
        <v>4.2016832955933552</v>
      </c>
      <c r="Z125" s="605">
        <v>4.2635661200223041</v>
      </c>
    </row>
    <row r="126" spans="1:26">
      <c r="A126" s="613" t="s">
        <v>1044</v>
      </c>
      <c r="B126" s="613" t="s">
        <v>1045</v>
      </c>
      <c r="C126" s="613" t="s">
        <v>685</v>
      </c>
      <c r="D126" s="613" t="s">
        <v>684</v>
      </c>
      <c r="E126" s="604">
        <v>3.1510508338370897</v>
      </c>
      <c r="F126" s="604">
        <v>3.3508740951337472</v>
      </c>
      <c r="G126" s="604">
        <v>3.5544126840833172</v>
      </c>
      <c r="H126" s="604">
        <v>2.8545107258565565</v>
      </c>
      <c r="I126" s="604">
        <v>3.5617440042441899</v>
      </c>
      <c r="J126" s="605">
        <v>5.4626378090509178</v>
      </c>
      <c r="K126" s="605">
        <v>0.35074737121298938</v>
      </c>
      <c r="L126" s="605">
        <v>0.66646716337011469</v>
      </c>
      <c r="M126" s="605">
        <v>0.38035516153756532</v>
      </c>
      <c r="N126" s="605">
        <v>0.58985187478745615</v>
      </c>
      <c r="O126" s="605">
        <v>4.1774331075124849</v>
      </c>
      <c r="P126" s="605">
        <v>3.2818629916507831</v>
      </c>
      <c r="Q126" s="605">
        <v>2.7716874998614287</v>
      </c>
      <c r="R126" s="605">
        <v>3.5342586418308599</v>
      </c>
      <c r="S126" s="605">
        <v>1.2251521432787911</v>
      </c>
      <c r="T126" s="605">
        <v>2.5594122667117034</v>
      </c>
      <c r="U126" s="605">
        <v>3.0434593179638085</v>
      </c>
      <c r="V126" s="605">
        <v>3.0949356049548555</v>
      </c>
      <c r="W126" s="605">
        <v>2.5761332172721865</v>
      </c>
      <c r="X126" s="605">
        <v>2.5577576155380939</v>
      </c>
      <c r="Y126" s="605">
        <v>2.9272760593724172</v>
      </c>
      <c r="Z126" s="605">
        <v>1.5868443495206179</v>
      </c>
    </row>
    <row r="127" spans="1:26">
      <c r="A127" s="613" t="s">
        <v>1044</v>
      </c>
      <c r="B127" s="613" t="s">
        <v>1045</v>
      </c>
      <c r="C127" s="613" t="s">
        <v>683</v>
      </c>
      <c r="D127" s="613" t="s">
        <v>682</v>
      </c>
      <c r="E127" s="604">
        <v>4.9898401853380534</v>
      </c>
      <c r="F127" s="604">
        <v>5.0442969006494423</v>
      </c>
      <c r="G127" s="604">
        <v>3.0140479444732193</v>
      </c>
      <c r="H127" s="604">
        <v>3.0337089077760311</v>
      </c>
      <c r="I127" s="604">
        <v>2.6246402772735848</v>
      </c>
      <c r="J127" s="605">
        <v>2.8071809045299574</v>
      </c>
      <c r="K127" s="605">
        <v>2.7959325073271089</v>
      </c>
      <c r="L127" s="605">
        <v>2.4843681011225982</v>
      </c>
      <c r="M127" s="605">
        <v>5.2641765972411889</v>
      </c>
      <c r="N127" s="605">
        <v>1.774401941294343</v>
      </c>
      <c r="O127" s="605">
        <v>-2.9752169055261959</v>
      </c>
      <c r="P127" s="605">
        <v>-1.4848423861831037</v>
      </c>
      <c r="Q127" s="605">
        <v>5.5606092739513002</v>
      </c>
      <c r="R127" s="605">
        <v>1.5529622577232089</v>
      </c>
      <c r="S127" s="605">
        <v>3.3821036254535528</v>
      </c>
      <c r="T127" s="605">
        <v>2.2393279059871247</v>
      </c>
      <c r="U127" s="605">
        <v>2.2873160328748696</v>
      </c>
      <c r="V127" s="605">
        <v>1.3643587668194783</v>
      </c>
      <c r="W127" s="605">
        <v>3.8934347096426762</v>
      </c>
      <c r="X127" s="605">
        <v>0.68169231931965157</v>
      </c>
      <c r="Y127" s="605">
        <v>2.1891906202814937</v>
      </c>
      <c r="Z127" s="605">
        <v>1.5298791661812317</v>
      </c>
    </row>
    <row r="128" spans="1:26">
      <c r="A128" s="613" t="s">
        <v>1044</v>
      </c>
      <c r="B128" s="613" t="s">
        <v>1045</v>
      </c>
      <c r="C128" s="613" t="s">
        <v>681</v>
      </c>
      <c r="D128" s="613" t="s">
        <v>680</v>
      </c>
      <c r="E128" s="604">
        <v>2.6424775326020722</v>
      </c>
      <c r="F128" s="604">
        <v>41.413105613477427</v>
      </c>
      <c r="G128" s="604">
        <v>5.7419417068348224</v>
      </c>
      <c r="H128" s="604">
        <v>11.912884768248276</v>
      </c>
      <c r="I128" s="604">
        <v>11.092601379573935</v>
      </c>
      <c r="J128" s="605">
        <v>2.8419200486520282</v>
      </c>
      <c r="K128" s="605">
        <v>1.8570637050904963</v>
      </c>
      <c r="L128" s="605">
        <v>12.077063376173129</v>
      </c>
      <c r="M128" s="605">
        <v>16.477463926248319</v>
      </c>
      <c r="N128" s="605">
        <v>5.4950169508798155</v>
      </c>
      <c r="O128" s="605">
        <v>5.4036479361982259</v>
      </c>
      <c r="P128" s="605">
        <v>5.0378970254531197</v>
      </c>
      <c r="Q128" s="605">
        <v>7.9547488648357216</v>
      </c>
      <c r="R128" s="605">
        <v>7.7919459361727661</v>
      </c>
      <c r="S128" s="605">
        <v>11.753317036982992</v>
      </c>
      <c r="T128" s="605">
        <v>9.5553431726232532</v>
      </c>
      <c r="U128" s="605">
        <v>18.457144908156437</v>
      </c>
      <c r="V128" s="605">
        <v>4.5896762979352701</v>
      </c>
      <c r="W128" s="605">
        <v>-4.9540732460234693</v>
      </c>
      <c r="X128" s="605">
        <v>-5.8580977353281583</v>
      </c>
      <c r="Y128" s="605">
        <v>19.354382021011801</v>
      </c>
      <c r="Z128" s="605">
        <v>9.7023829979078471</v>
      </c>
    </row>
    <row r="129" spans="1:26">
      <c r="A129" s="613" t="s">
        <v>1044</v>
      </c>
      <c r="B129" s="613" t="s">
        <v>1045</v>
      </c>
      <c r="C129" s="613" t="s">
        <v>679</v>
      </c>
      <c r="D129" s="613" t="s">
        <v>678</v>
      </c>
      <c r="E129" s="604">
        <v>10.120996384474324</v>
      </c>
      <c r="F129" s="604">
        <v>8.5642791052247702</v>
      </c>
      <c r="G129" s="604">
        <v>5.3553991585961285</v>
      </c>
      <c r="H129" s="604">
        <v>9.2202180478626161</v>
      </c>
      <c r="I129" s="604">
        <v>6.5554302632802006</v>
      </c>
      <c r="J129" s="605">
        <v>5.4032016017250726</v>
      </c>
      <c r="K129" s="605">
        <v>7.0020426762238799</v>
      </c>
      <c r="L129" s="605">
        <v>5.1207693629096838</v>
      </c>
      <c r="M129" s="605">
        <v>6.9649025412843173</v>
      </c>
      <c r="N129" s="605">
        <v>5.2830735398394495</v>
      </c>
      <c r="O129" s="605">
        <v>2.0859812642286784</v>
      </c>
      <c r="P129" s="605">
        <v>7.0998250413456105</v>
      </c>
      <c r="Q129" s="605">
        <v>5.853830862785685</v>
      </c>
      <c r="R129" s="605">
        <v>5.7147901294039514</v>
      </c>
      <c r="S129" s="605">
        <v>6.0905839067661844</v>
      </c>
      <c r="T129" s="605">
        <v>4.2589558291223426</v>
      </c>
      <c r="U129" s="605">
        <v>7.091207047231876</v>
      </c>
      <c r="V129" s="605">
        <v>11.695210391006185</v>
      </c>
      <c r="W129" s="605">
        <v>6.5474596398368021</v>
      </c>
      <c r="X129" s="605">
        <v>-9.9584580633020892E-2</v>
      </c>
      <c r="Y129" s="605">
        <v>1.6204488676545594</v>
      </c>
      <c r="Z129" s="605">
        <v>3.9397990970261247</v>
      </c>
    </row>
    <row r="130" spans="1:26">
      <c r="A130" s="613" t="s">
        <v>1044</v>
      </c>
      <c r="B130" s="613" t="s">
        <v>1045</v>
      </c>
      <c r="C130" s="613" t="s">
        <v>258</v>
      </c>
      <c r="D130" s="613" t="s">
        <v>677</v>
      </c>
      <c r="E130" s="604">
        <v>28.130492909867769</v>
      </c>
      <c r="F130" s="604">
        <v>23.250619443514609</v>
      </c>
      <c r="G130" s="604">
        <v>14.411033669206091</v>
      </c>
      <c r="H130" s="604">
        <v>9.493006232378292</v>
      </c>
      <c r="I130" s="604">
        <v>8.4715518497429514</v>
      </c>
      <c r="J130" s="605">
        <v>37.874489152466197</v>
      </c>
      <c r="K130" s="605">
        <v>30.742884173514909</v>
      </c>
      <c r="L130" s="605">
        <v>17.687500789633987</v>
      </c>
      <c r="M130" s="605">
        <v>15.385230882235916</v>
      </c>
      <c r="N130" s="605">
        <v>15.090753983908073</v>
      </c>
      <c r="O130" s="605">
        <v>12.102339826127533</v>
      </c>
      <c r="P130" s="605">
        <v>5.8783960055167626</v>
      </c>
      <c r="Q130" s="605">
        <v>6.9567390958330719</v>
      </c>
      <c r="R130" s="605">
        <v>18.94816974054207</v>
      </c>
      <c r="S130" s="605">
        <v>9.0656867701738122</v>
      </c>
      <c r="T130" s="605">
        <v>4.5431471635381797</v>
      </c>
      <c r="U130" s="605">
        <v>6.6905884915343421</v>
      </c>
      <c r="V130" s="605">
        <v>5.6296977454507839</v>
      </c>
      <c r="W130" s="605">
        <v>6.3342983087220546</v>
      </c>
      <c r="X130" s="605">
        <v>3.7697129005759535</v>
      </c>
      <c r="Y130" s="605">
        <v>4.2267522521143803</v>
      </c>
      <c r="Z130" s="605">
        <v>5.558039487625706</v>
      </c>
    </row>
    <row r="131" spans="1:26">
      <c r="A131" s="613" t="s">
        <v>1044</v>
      </c>
      <c r="B131" s="613" t="s">
        <v>1045</v>
      </c>
      <c r="C131" s="613" t="s">
        <v>676</v>
      </c>
      <c r="D131" s="613" t="s">
        <v>675</v>
      </c>
      <c r="E131" s="604">
        <v>4.9496500022292906</v>
      </c>
      <c r="F131" s="604">
        <v>5.1013712207022905</v>
      </c>
      <c r="G131" s="604">
        <v>3.030566511086505</v>
      </c>
      <c r="H131" s="604">
        <v>3.0122213065656211</v>
      </c>
      <c r="I131" s="604">
        <v>2.6150313118472184</v>
      </c>
      <c r="J131" s="605">
        <v>2.4249971903302026</v>
      </c>
      <c r="K131" s="605">
        <v>1.6975415178205964</v>
      </c>
      <c r="L131" s="605">
        <v>0.64661346351206817</v>
      </c>
      <c r="M131" s="605">
        <v>3.1126419472797551</v>
      </c>
      <c r="N131" s="605">
        <v>-0.90935909179862051</v>
      </c>
      <c r="O131" s="605">
        <v>1.0820345308982553</v>
      </c>
      <c r="P131" s="605">
        <v>1.1591500454569257</v>
      </c>
      <c r="Q131" s="605">
        <v>2.1279241950082906E-2</v>
      </c>
      <c r="R131" s="605">
        <v>-0.39139273108914097</v>
      </c>
      <c r="S131" s="605">
        <v>1.0497267463971838</v>
      </c>
      <c r="T131" s="605">
        <v>2.0864598489766166</v>
      </c>
      <c r="U131" s="605">
        <v>1.4247493630456347</v>
      </c>
      <c r="V131" s="605">
        <v>3.2732460220221071</v>
      </c>
      <c r="W131" s="605">
        <v>4.81214307908931</v>
      </c>
      <c r="X131" s="605">
        <v>5.1760912207532215</v>
      </c>
      <c r="Y131" s="605">
        <v>3.3682227729260603</v>
      </c>
      <c r="Z131" s="605">
        <v>3.3780489436813639</v>
      </c>
    </row>
    <row r="132" spans="1:26">
      <c r="A132" s="613" t="s">
        <v>1044</v>
      </c>
      <c r="B132" s="613" t="s">
        <v>1045</v>
      </c>
      <c r="C132" s="613" t="s">
        <v>674</v>
      </c>
      <c r="D132" s="613" t="s">
        <v>673</v>
      </c>
      <c r="E132" s="604">
        <v>13.515192149659327</v>
      </c>
      <c r="F132" s="604">
        <v>139.82680615512345</v>
      </c>
      <c r="G132" s="604">
        <v>945.03052316874664</v>
      </c>
      <c r="H132" s="604">
        <v>860.45723881997685</v>
      </c>
      <c r="I132" s="604">
        <v>276.44112184995242</v>
      </c>
      <c r="J132" s="605">
        <v>38.737196980119876</v>
      </c>
      <c r="K132" s="605">
        <v>26.939776312015411</v>
      </c>
      <c r="L132" s="605">
        <v>12.553935720542327</v>
      </c>
      <c r="M132" s="605">
        <v>5.5985623379599474</v>
      </c>
      <c r="N132" s="605">
        <v>44.87857541810169</v>
      </c>
      <c r="O132" s="605">
        <v>27.337241162423027</v>
      </c>
      <c r="P132" s="605">
        <v>12.088784105116375</v>
      </c>
      <c r="Q132" s="605">
        <v>9.8286411512467282</v>
      </c>
      <c r="R132" s="605">
        <v>14.865631382503366</v>
      </c>
      <c r="S132" s="605">
        <v>7.9765383514043293</v>
      </c>
      <c r="T132" s="605">
        <v>9.3431116253044166</v>
      </c>
      <c r="U132" s="605">
        <v>13.436075672011924</v>
      </c>
      <c r="V132" s="605">
        <v>15.830427016355813</v>
      </c>
      <c r="W132" s="605">
        <v>9.2799723593564494</v>
      </c>
      <c r="X132" s="605">
        <v>2.1588056633562047</v>
      </c>
      <c r="Y132" s="605">
        <v>11.077099661245413</v>
      </c>
      <c r="Z132" s="605">
        <v>7.422072257420993</v>
      </c>
    </row>
    <row r="133" spans="1:26">
      <c r="A133" s="613" t="s">
        <v>1044</v>
      </c>
      <c r="B133" s="613" t="s">
        <v>1045</v>
      </c>
      <c r="C133" s="613" t="s">
        <v>672</v>
      </c>
      <c r="D133" s="613" t="s">
        <v>671</v>
      </c>
      <c r="E133" s="604">
        <v>2.6405612249304653</v>
      </c>
      <c r="F133" s="604">
        <v>2.5398161618988411</v>
      </c>
      <c r="G133" s="604">
        <v>2.135883892414455</v>
      </c>
      <c r="H133" s="604">
        <v>1.5500293436970765</v>
      </c>
      <c r="I133" s="604">
        <v>1.345661856975795</v>
      </c>
      <c r="J133" s="605">
        <v>1.3079134311838203</v>
      </c>
      <c r="K133" s="605">
        <v>1.6045794849021746</v>
      </c>
      <c r="L133" s="605">
        <v>1.0140521482431666</v>
      </c>
      <c r="M133" s="605">
        <v>0.90091815394130492</v>
      </c>
      <c r="N133" s="605">
        <v>4.6249311980204766E-2</v>
      </c>
      <c r="O133" s="605">
        <v>1.4006154946899017</v>
      </c>
      <c r="P133" s="605">
        <v>1.6489015866370238</v>
      </c>
      <c r="Q133" s="605">
        <v>2.3801650789677637</v>
      </c>
      <c r="R133" s="605">
        <v>1.8786788671602466</v>
      </c>
      <c r="S133" s="605">
        <v>1.5897862412683708</v>
      </c>
      <c r="T133" s="605">
        <v>2.0342492915484769</v>
      </c>
      <c r="U133" s="605">
        <v>2.8207097899324083</v>
      </c>
      <c r="V133" s="605">
        <v>2.4778885655023544</v>
      </c>
      <c r="W133" s="605">
        <v>-6.4326965330378698</v>
      </c>
      <c r="X133" s="605">
        <v>0.51925818504932408</v>
      </c>
    </row>
    <row r="134" spans="1:26">
      <c r="A134" s="613" t="s">
        <v>1044</v>
      </c>
      <c r="B134" s="613" t="s">
        <v>1045</v>
      </c>
      <c r="C134" s="613" t="s">
        <v>670</v>
      </c>
      <c r="D134" s="613" t="s">
        <v>669</v>
      </c>
      <c r="E134" s="604">
        <v>23.242925637554166</v>
      </c>
      <c r="F134" s="604">
        <v>93.319950606692458</v>
      </c>
      <c r="G134" s="604">
        <v>173.69068264474959</v>
      </c>
      <c r="H134" s="604">
        <v>318.89722567652063</v>
      </c>
      <c r="I134" s="604">
        <v>64.319388333022687</v>
      </c>
      <c r="J134" s="605">
        <v>60.272425407559467</v>
      </c>
      <c r="K134" s="605">
        <v>10.807572707570003</v>
      </c>
      <c r="L134" s="605">
        <v>21.672134234761643</v>
      </c>
      <c r="M134" s="605">
        <v>-1.9317969874997942</v>
      </c>
      <c r="N134" s="605">
        <v>10.881756983613684</v>
      </c>
      <c r="O134" s="605">
        <v>11.999691387259631</v>
      </c>
      <c r="P134" s="605">
        <v>10.448544658424083</v>
      </c>
      <c r="Q134" s="605">
        <v>6.3696873517019981</v>
      </c>
      <c r="R134" s="605">
        <v>10.236574531841924</v>
      </c>
      <c r="S134" s="605">
        <v>16.691473014398355</v>
      </c>
      <c r="T134" s="605">
        <v>20.098438773569967</v>
      </c>
      <c r="U134" s="605">
        <v>21.986771577025536</v>
      </c>
      <c r="V134" s="605">
        <v>11.628567650464561</v>
      </c>
      <c r="W134" s="605">
        <v>21.448753754470644</v>
      </c>
      <c r="X134" s="605">
        <v>1.8267036884657557</v>
      </c>
      <c r="Y134" s="605">
        <v>20.033299757672694</v>
      </c>
      <c r="Z134" s="605">
        <v>12.130960578146073</v>
      </c>
    </row>
    <row r="135" spans="1:26">
      <c r="A135" s="613" t="s">
        <v>1044</v>
      </c>
      <c r="B135" s="613" t="s">
        <v>1045</v>
      </c>
      <c r="C135" s="613" t="s">
        <v>668</v>
      </c>
      <c r="D135" s="613" t="s">
        <v>667</v>
      </c>
      <c r="P135" s="605">
        <v>20.203631801958281</v>
      </c>
      <c r="Q135" s="605">
        <v>3.0607629618364598</v>
      </c>
      <c r="R135" s="605">
        <v>8.3205861835840693</v>
      </c>
      <c r="S135" s="605">
        <v>5.9151902096762967</v>
      </c>
      <c r="T135" s="605">
        <v>4.3144454644079389</v>
      </c>
      <c r="U135" s="605">
        <v>9.0208970671049826</v>
      </c>
      <c r="V135" s="605">
        <v>12.679948056868071</v>
      </c>
      <c r="W135" s="605">
        <v>7.6848014151819513</v>
      </c>
      <c r="X135" s="605">
        <v>2.4478607105583308</v>
      </c>
      <c r="Y135" s="605">
        <v>1.5828494415468555</v>
      </c>
      <c r="Z135" s="605">
        <v>0.96409367600746521</v>
      </c>
    </row>
    <row r="136" spans="1:26">
      <c r="A136" s="613" t="s">
        <v>1044</v>
      </c>
      <c r="B136" s="613" t="s">
        <v>1045</v>
      </c>
      <c r="C136" s="613" t="s">
        <v>106</v>
      </c>
      <c r="D136" s="613" t="s">
        <v>666</v>
      </c>
      <c r="E136" s="604">
        <v>5.4859922993071137</v>
      </c>
      <c r="F136" s="604">
        <v>6.5302400972531132</v>
      </c>
      <c r="G136" s="604">
        <v>4.437185277588469</v>
      </c>
      <c r="H136" s="604">
        <v>3.6474986908895772</v>
      </c>
      <c r="I136" s="604">
        <v>1.5579634696781426</v>
      </c>
      <c r="J136" s="605">
        <v>7.9546316341791368</v>
      </c>
      <c r="K136" s="605">
        <v>1.0194259979563469</v>
      </c>
      <c r="L136" s="605">
        <v>1.9590002758605181</v>
      </c>
      <c r="M136" s="605">
        <v>12.158852717044425</v>
      </c>
      <c r="N136" s="605">
        <v>0.81491641219398048</v>
      </c>
      <c r="O136" s="605">
        <v>-0.60442451850821044</v>
      </c>
      <c r="P136" s="605">
        <v>0.78306365421684632</v>
      </c>
      <c r="Q136" s="605">
        <v>1.108716193098374</v>
      </c>
      <c r="R136" s="605">
        <v>0.73012108899872885</v>
      </c>
      <c r="S136" s="605">
        <v>1.0177665409928807</v>
      </c>
      <c r="T136" s="605">
        <v>1.4656213668637292</v>
      </c>
      <c r="U136" s="605">
        <v>1.5331497426084013</v>
      </c>
      <c r="V136" s="605">
        <v>3.9274408032997172</v>
      </c>
      <c r="W136" s="605">
        <v>5.8643698996690716</v>
      </c>
      <c r="X136" s="605">
        <v>1.5005753019671886</v>
      </c>
      <c r="Y136" s="605">
        <v>0.64713445441988426</v>
      </c>
      <c r="Z136" s="605">
        <v>1.4650409173796248</v>
      </c>
    </row>
    <row r="137" spans="1:26">
      <c r="A137" s="613" t="s">
        <v>1044</v>
      </c>
      <c r="B137" s="613" t="s">
        <v>1045</v>
      </c>
      <c r="C137" s="613" t="s">
        <v>665</v>
      </c>
      <c r="D137" s="613" t="s">
        <v>664</v>
      </c>
      <c r="E137" s="604">
        <v>34.055037846795557</v>
      </c>
      <c r="F137" s="604">
        <v>61.059777816283002</v>
      </c>
      <c r="G137" s="604">
        <v>35.038995500044336</v>
      </c>
      <c r="H137" s="604">
        <v>45.915474110855513</v>
      </c>
      <c r="I137" s="604">
        <v>55.716977698777299</v>
      </c>
      <c r="J137" s="605">
        <v>51.167365196528579</v>
      </c>
      <c r="K137" s="605">
        <v>64.853683754858622</v>
      </c>
      <c r="L137" s="605">
        <v>8.9736250156154114</v>
      </c>
      <c r="M137" s="605">
        <v>5.3933945920290398</v>
      </c>
      <c r="N137" s="605">
        <v>4.379615942042264</v>
      </c>
      <c r="O137" s="605">
        <v>12.029144968531043</v>
      </c>
      <c r="P137" s="605">
        <v>14.880365299216677</v>
      </c>
      <c r="Q137" s="605">
        <v>8.3565361625824721</v>
      </c>
      <c r="R137" s="605">
        <v>5.2160402979984326</v>
      </c>
      <c r="S137" s="605">
        <v>7.4729416704236513</v>
      </c>
      <c r="T137" s="605">
        <v>7.6117537337905077</v>
      </c>
      <c r="U137" s="605">
        <v>11.74545598546996</v>
      </c>
      <c r="V137" s="605">
        <v>7.3832235890030233</v>
      </c>
      <c r="W137" s="605">
        <v>8.3547461645098622</v>
      </c>
      <c r="X137" s="605">
        <v>4.1582149974261284</v>
      </c>
      <c r="Y137" s="605">
        <v>10.001395492058364</v>
      </c>
      <c r="Z137" s="605">
        <v>11.059256588861359</v>
      </c>
    </row>
    <row r="138" spans="1:26">
      <c r="A138" s="613" t="s">
        <v>1044</v>
      </c>
      <c r="B138" s="613" t="s">
        <v>1045</v>
      </c>
      <c r="C138" s="613" t="s">
        <v>663</v>
      </c>
      <c r="D138" s="613" t="s">
        <v>662</v>
      </c>
      <c r="E138" s="604">
        <v>18.539595416744831</v>
      </c>
      <c r="F138" s="604">
        <v>23.74884473639105</v>
      </c>
      <c r="G138" s="604">
        <v>21.745465393504929</v>
      </c>
      <c r="H138" s="604">
        <v>36.249428436516297</v>
      </c>
      <c r="I138" s="604">
        <v>22.08015049580834</v>
      </c>
      <c r="J138" s="605">
        <v>19.600843627929152</v>
      </c>
      <c r="K138" s="605">
        <v>23.037493088514836</v>
      </c>
      <c r="L138" s="605">
        <v>33.79422445751527</v>
      </c>
      <c r="M138" s="605">
        <v>35.825239761180427</v>
      </c>
      <c r="N138" s="605">
        <v>22.640490045310429</v>
      </c>
      <c r="O138" s="605">
        <v>2.4617940574483583</v>
      </c>
      <c r="P138" s="605">
        <v>24.844391321028141</v>
      </c>
      <c r="Q138" s="605">
        <v>41.508936943169118</v>
      </c>
      <c r="R138" s="605">
        <v>20.49653180227422</v>
      </c>
      <c r="S138" s="605">
        <v>3.5307169090946502</v>
      </c>
    </row>
    <row r="139" spans="1:26">
      <c r="A139" s="613" t="s">
        <v>1044</v>
      </c>
      <c r="B139" s="613" t="s">
        <v>1045</v>
      </c>
      <c r="C139" s="613" t="s">
        <v>661</v>
      </c>
      <c r="D139" s="613" t="s">
        <v>660</v>
      </c>
      <c r="E139" s="604">
        <v>4.2706502636203965</v>
      </c>
      <c r="F139" s="604">
        <v>4.6214654910307331</v>
      </c>
      <c r="G139" s="604">
        <v>9.7079314733182116</v>
      </c>
      <c r="H139" s="604">
        <v>17.294840010025752</v>
      </c>
      <c r="I139" s="604">
        <v>15.67179703797008</v>
      </c>
      <c r="J139" s="605">
        <v>5.6897895557287654</v>
      </c>
      <c r="K139" s="605">
        <v>14.482916412446585</v>
      </c>
      <c r="L139" s="605">
        <v>7.0755757279397784</v>
      </c>
      <c r="M139" s="605">
        <v>8.5904621235041674</v>
      </c>
      <c r="N139" s="605">
        <v>6.4943795665895152</v>
      </c>
      <c r="O139" s="605">
        <v>26.719464192177213</v>
      </c>
      <c r="P139" s="605">
        <v>11.25817071268483</v>
      </c>
      <c r="Q139" s="605">
        <v>10.730047076989919</v>
      </c>
      <c r="R139" s="605">
        <v>1.0072682790292333</v>
      </c>
      <c r="S139" s="605">
        <v>1.90328114947458</v>
      </c>
      <c r="T139" s="605">
        <v>5.5281319987202409</v>
      </c>
      <c r="U139" s="605">
        <v>9.2730931408834749</v>
      </c>
      <c r="V139" s="605">
        <v>9.044883509203359</v>
      </c>
      <c r="W139" s="605">
        <v>13.665734850530683</v>
      </c>
      <c r="X139" s="605">
        <v>4.1978035559981635</v>
      </c>
      <c r="Y139" s="605">
        <v>1.0349942359144251</v>
      </c>
      <c r="Z139" s="605">
        <v>5.5685999287888137</v>
      </c>
    </row>
    <row r="140" spans="1:26">
      <c r="A140" s="613" t="s">
        <v>1044</v>
      </c>
      <c r="B140" s="613" t="s">
        <v>1045</v>
      </c>
      <c r="C140" s="613" t="s">
        <v>455</v>
      </c>
      <c r="D140" s="613" t="s">
        <v>659</v>
      </c>
      <c r="E140" s="604">
        <v>10.715885154807253</v>
      </c>
      <c r="F140" s="604">
        <v>12.544638205639288</v>
      </c>
      <c r="G140" s="604">
        <v>18.489094636997663</v>
      </c>
      <c r="H140" s="604">
        <v>10.774909298684349</v>
      </c>
      <c r="I140" s="604">
        <v>4.8159861866360814</v>
      </c>
      <c r="J140" s="605">
        <v>6.3008615363335991</v>
      </c>
      <c r="K140" s="605">
        <v>7.8230355611765816</v>
      </c>
      <c r="L140" s="605">
        <v>7.2790930056680025</v>
      </c>
      <c r="M140" s="605">
        <v>4.1078506600661626</v>
      </c>
      <c r="N140" s="605">
        <v>8.8870474468361067</v>
      </c>
      <c r="O140" s="605">
        <v>4.4724337009360653</v>
      </c>
      <c r="P140" s="605">
        <v>11.017148295912122</v>
      </c>
      <c r="Q140" s="605">
        <v>3.9350930215723139</v>
      </c>
      <c r="R140" s="605">
        <v>3.0700717956968901</v>
      </c>
      <c r="S140" s="605">
        <v>4.1664271568959919</v>
      </c>
      <c r="T140" s="605">
        <v>6.4858682070461953</v>
      </c>
      <c r="U140" s="605">
        <v>6.9912162341327644</v>
      </c>
      <c r="V140" s="605">
        <v>7.6026218758926518</v>
      </c>
      <c r="W140" s="605">
        <v>5.619854525232725</v>
      </c>
      <c r="X140" s="605">
        <v>15.908330214964451</v>
      </c>
      <c r="Y140" s="605">
        <v>15.234298512961388</v>
      </c>
      <c r="Z140" s="605">
        <v>10.434150580659846</v>
      </c>
    </row>
    <row r="141" spans="1:26">
      <c r="A141" s="613" t="s">
        <v>1044</v>
      </c>
      <c r="B141" s="613" t="s">
        <v>1045</v>
      </c>
      <c r="C141" s="613" t="s">
        <v>658</v>
      </c>
      <c r="D141" s="613" t="s">
        <v>657</v>
      </c>
      <c r="E141" s="604">
        <v>1.5598447558401745</v>
      </c>
      <c r="F141" s="604">
        <v>3.1171465150124931</v>
      </c>
      <c r="G141" s="604">
        <v>2.4957345611080086</v>
      </c>
      <c r="H141" s="604">
        <v>1.5974443179506324</v>
      </c>
      <c r="I141" s="604">
        <v>2.0627416261403511</v>
      </c>
      <c r="J141" s="605">
        <v>2.0646805217800335</v>
      </c>
      <c r="K141" s="605">
        <v>1.2973530562616702</v>
      </c>
      <c r="L141" s="605">
        <v>2.6396283827392608</v>
      </c>
      <c r="M141" s="605">
        <v>1.9117606784502641</v>
      </c>
      <c r="N141" s="605">
        <v>1.7788707656088576</v>
      </c>
      <c r="O141" s="605">
        <v>4.1221861810650324</v>
      </c>
      <c r="P141" s="605">
        <v>5.0988767685248462</v>
      </c>
      <c r="Q141" s="605">
        <v>3.8255672714081044</v>
      </c>
      <c r="R141" s="605">
        <v>2.1787193398485698</v>
      </c>
      <c r="S141" s="605">
        <v>0.73256113783379817</v>
      </c>
      <c r="T141" s="605">
        <v>2.4282142740805739</v>
      </c>
      <c r="U141" s="605">
        <v>1.7675992261219449</v>
      </c>
      <c r="V141" s="605">
        <v>1.8484509332442798</v>
      </c>
      <c r="W141" s="605">
        <v>2.1290383027626376</v>
      </c>
      <c r="X141" s="605">
        <v>9.7270355156339861E-2</v>
      </c>
      <c r="Y141" s="605">
        <v>1.058376080466843</v>
      </c>
      <c r="Z141" s="605">
        <v>1.2428287275009922</v>
      </c>
    </row>
    <row r="142" spans="1:26">
      <c r="A142" s="613" t="s">
        <v>1044</v>
      </c>
      <c r="B142" s="613" t="s">
        <v>1045</v>
      </c>
      <c r="C142" s="613" t="s">
        <v>656</v>
      </c>
      <c r="D142" s="613" t="s">
        <v>655</v>
      </c>
      <c r="E142" s="604">
        <v>-4.6356039337372152</v>
      </c>
      <c r="F142" s="604">
        <v>3.6304090611509565</v>
      </c>
      <c r="G142" s="604">
        <v>2.8417159509142493</v>
      </c>
      <c r="H142" s="604">
        <v>2.7152829025746712</v>
      </c>
      <c r="I142" s="604">
        <v>2.8916937135101222</v>
      </c>
      <c r="J142" s="605">
        <v>1.3315309915207223</v>
      </c>
      <c r="K142" s="605">
        <v>1.4222780826239614</v>
      </c>
      <c r="L142" s="605">
        <v>2.0584562805159692</v>
      </c>
      <c r="M142" s="605">
        <v>0.20683929748179253</v>
      </c>
      <c r="N142" s="605">
        <v>9.8993835816528986E-2</v>
      </c>
      <c r="O142" s="605">
        <v>-0.6162601935602936</v>
      </c>
    </row>
    <row r="143" spans="1:26">
      <c r="A143" s="613" t="s">
        <v>1044</v>
      </c>
      <c r="B143" s="613" t="s">
        <v>1045</v>
      </c>
      <c r="C143" s="613" t="s">
        <v>654</v>
      </c>
      <c r="D143" s="613" t="s">
        <v>653</v>
      </c>
      <c r="E143" s="604">
        <v>2.4644877103123548</v>
      </c>
      <c r="F143" s="604">
        <v>1.1140702021036191</v>
      </c>
      <c r="G143" s="604">
        <v>1.9638738597263341</v>
      </c>
      <c r="H143" s="604">
        <v>1.650329440206491</v>
      </c>
      <c r="I143" s="604">
        <v>1.874409897789576</v>
      </c>
      <c r="J143" s="605">
        <v>1.9627479541422872</v>
      </c>
      <c r="K143" s="605">
        <v>1.3495519333262251</v>
      </c>
      <c r="L143" s="605">
        <v>1.9455907453647825</v>
      </c>
      <c r="M143" s="605">
        <v>1.3965902439739892</v>
      </c>
      <c r="N143" s="605">
        <v>0.79565607221252321</v>
      </c>
      <c r="O143" s="605">
        <v>2.9941602610903857</v>
      </c>
      <c r="P143" s="605">
        <v>3.7786655244492096</v>
      </c>
      <c r="Q143" s="605">
        <v>0.21848977613659315</v>
      </c>
      <c r="R143" s="605">
        <v>2.4772460198494457</v>
      </c>
      <c r="S143" s="605">
        <v>3.173610786984554</v>
      </c>
      <c r="T143" s="605">
        <v>2.2375335692527187</v>
      </c>
      <c r="U143" s="605">
        <v>4.2351676397895091</v>
      </c>
      <c r="V143" s="605">
        <v>4.935061831060068</v>
      </c>
      <c r="W143" s="605">
        <v>3.4042545720033246</v>
      </c>
      <c r="X143" s="605">
        <v>1.6863636723021216</v>
      </c>
      <c r="Y143" s="605">
        <v>4.5718578404952552</v>
      </c>
      <c r="Z143" s="605">
        <v>2.0924593174235468</v>
      </c>
    </row>
    <row r="144" spans="1:26">
      <c r="A144" s="613" t="s">
        <v>1044</v>
      </c>
      <c r="B144" s="613" t="s">
        <v>1045</v>
      </c>
      <c r="C144" s="613" t="s">
        <v>259</v>
      </c>
      <c r="D144" s="613" t="s">
        <v>652</v>
      </c>
      <c r="E144" s="604">
        <v>5018.1084229333937</v>
      </c>
      <c r="F144" s="604">
        <v>4523.6980519664849</v>
      </c>
      <c r="G144" s="604">
        <v>23.666395331974059</v>
      </c>
      <c r="H144" s="604">
        <v>20.389452752942105</v>
      </c>
      <c r="I144" s="604">
        <v>133.70505566286042</v>
      </c>
      <c r="J144" s="605">
        <v>13.392683868483772</v>
      </c>
      <c r="K144" s="605">
        <v>9.6068131172297484</v>
      </c>
      <c r="L144" s="605">
        <v>9.7779930472382262</v>
      </c>
      <c r="M144" s="605">
        <v>14.02848783762704</v>
      </c>
      <c r="N144" s="605">
        <v>9.2262324537522034</v>
      </c>
      <c r="O144" s="605">
        <v>8.5662285692042843</v>
      </c>
      <c r="P144" s="605">
        <v>7.2415093021281933</v>
      </c>
      <c r="Q144" s="605">
        <v>3.2483786713322331</v>
      </c>
      <c r="R144" s="605">
        <v>5.3310771911606309</v>
      </c>
      <c r="S144" s="605">
        <v>9.0509023939091975</v>
      </c>
      <c r="T144" s="605">
        <v>9.8670941824176737</v>
      </c>
      <c r="U144" s="605">
        <v>8.2296173519037126</v>
      </c>
      <c r="V144" s="605">
        <v>9.7002340795799</v>
      </c>
      <c r="W144" s="605">
        <v>12.66608654667192</v>
      </c>
      <c r="X144" s="605">
        <v>4.4701319539294673</v>
      </c>
      <c r="Y144" s="605">
        <v>6.4091709730162592</v>
      </c>
      <c r="Z144" s="605">
        <v>10.512851068319918</v>
      </c>
    </row>
    <row r="145" spans="1:26">
      <c r="A145" s="613" t="s">
        <v>1044</v>
      </c>
      <c r="B145" s="613" t="s">
        <v>1045</v>
      </c>
      <c r="C145" s="613" t="s">
        <v>651</v>
      </c>
      <c r="D145" s="613" t="s">
        <v>650</v>
      </c>
      <c r="E145" s="604">
        <v>-1.5982466443237229</v>
      </c>
      <c r="F145" s="604">
        <v>-5.1381941194350702</v>
      </c>
      <c r="G145" s="604">
        <v>1.100128166314235</v>
      </c>
      <c r="H145" s="604">
        <v>-0.14222907455086897</v>
      </c>
      <c r="I145" s="604">
        <v>32.710335317794943</v>
      </c>
      <c r="J145" s="605">
        <v>5.4221002886928034</v>
      </c>
      <c r="K145" s="605">
        <v>4.7327854075749087</v>
      </c>
      <c r="L145" s="605">
        <v>3.0977929097409742</v>
      </c>
      <c r="M145" s="605">
        <v>2.9999584811555451</v>
      </c>
      <c r="N145" s="605">
        <v>2.0024015868224723</v>
      </c>
      <c r="O145" s="605">
        <v>4.515155719624687</v>
      </c>
      <c r="P145" s="605">
        <v>3.9840643126309203</v>
      </c>
      <c r="Q145" s="605">
        <v>2.997923114688362</v>
      </c>
      <c r="R145" s="605">
        <v>-0.34390924566210401</v>
      </c>
      <c r="S145" s="605">
        <v>1.4922085787588486</v>
      </c>
      <c r="T145" s="605">
        <v>6.5696912736386395</v>
      </c>
      <c r="U145" s="605">
        <v>0.30133552333353464</v>
      </c>
      <c r="V145" s="605">
        <v>4.3381279924335416</v>
      </c>
      <c r="W145" s="605">
        <v>7.5833054797245865</v>
      </c>
      <c r="X145" s="605">
        <v>4.1123343341623553</v>
      </c>
      <c r="Y145" s="605">
        <v>5.9129517662910303E-3</v>
      </c>
      <c r="Z145" s="605">
        <v>3.5700477260497792</v>
      </c>
    </row>
    <row r="146" spans="1:26">
      <c r="A146" s="613" t="s">
        <v>1044</v>
      </c>
      <c r="B146" s="613" t="s">
        <v>1045</v>
      </c>
      <c r="C146" s="613" t="s">
        <v>649</v>
      </c>
      <c r="D146" s="613" t="s">
        <v>648</v>
      </c>
      <c r="E146" s="604">
        <v>7.1605810840137138</v>
      </c>
      <c r="F146" s="604">
        <v>20.17473986238825</v>
      </c>
      <c r="G146" s="604">
        <v>83.622894933247807</v>
      </c>
      <c r="H146" s="604">
        <v>52.636319518551204</v>
      </c>
      <c r="I146" s="604">
        <v>27.769220274598538</v>
      </c>
      <c r="J146" s="605">
        <v>55.966793266825533</v>
      </c>
      <c r="K146" s="605">
        <v>36.899350538442775</v>
      </c>
      <c r="L146" s="605">
        <v>1.3610486582651902</v>
      </c>
      <c r="M146" s="605">
        <v>-5.5509012058232514</v>
      </c>
      <c r="N146" s="605">
        <v>12.286535301462024</v>
      </c>
      <c r="O146" s="605">
        <v>38.168775748896707</v>
      </c>
      <c r="P146" s="605">
        <v>10.737640803174429</v>
      </c>
      <c r="Q146" s="605">
        <v>31.473946351635107</v>
      </c>
      <c r="R146" s="605">
        <v>11.195534810079266</v>
      </c>
      <c r="S146" s="605">
        <v>20.727675433392207</v>
      </c>
      <c r="T146" s="605">
        <v>19.760661286174638</v>
      </c>
      <c r="U146" s="605">
        <v>19.558306943202936</v>
      </c>
      <c r="V146" s="605">
        <v>4.809425374010857</v>
      </c>
      <c r="W146" s="605">
        <v>10.981965951623735</v>
      </c>
      <c r="X146" s="605">
        <v>-4.4119834529253126</v>
      </c>
      <c r="Y146" s="605">
        <v>26.77958505704008</v>
      </c>
      <c r="Z146" s="605">
        <v>2.3392497053415156</v>
      </c>
    </row>
    <row r="147" spans="1:26">
      <c r="A147" s="613" t="s">
        <v>1044</v>
      </c>
      <c r="B147" s="613" t="s">
        <v>1045</v>
      </c>
      <c r="C147" s="613" t="s">
        <v>647</v>
      </c>
      <c r="D147" s="613" t="s">
        <v>646</v>
      </c>
    </row>
    <row r="148" spans="1:26">
      <c r="A148" s="613" t="s">
        <v>1044</v>
      </c>
      <c r="B148" s="613" t="s">
        <v>1045</v>
      </c>
      <c r="C148" s="613" t="s">
        <v>645</v>
      </c>
      <c r="D148" s="613" t="s">
        <v>644</v>
      </c>
      <c r="E148" s="604">
        <v>3.8231740291924723</v>
      </c>
      <c r="F148" s="604">
        <v>2.1830776664399423</v>
      </c>
      <c r="G148" s="604">
        <v>-0.71516192248512311</v>
      </c>
      <c r="H148" s="604">
        <v>2.2898678764547782</v>
      </c>
      <c r="I148" s="604">
        <v>-0.20864890745754394</v>
      </c>
      <c r="J148" s="605">
        <v>3.0406920357599461</v>
      </c>
      <c r="K148" s="605">
        <v>4.1792067508582136</v>
      </c>
      <c r="L148" s="605">
        <v>2.799751136138795</v>
      </c>
      <c r="M148" s="605">
        <v>-0.76920183433027489</v>
      </c>
      <c r="N148" s="605">
        <v>6.6151609090849206</v>
      </c>
      <c r="O148" s="605">
        <v>15.651208937150329</v>
      </c>
      <c r="P148" s="605">
        <v>1.7320793890913961</v>
      </c>
      <c r="Q148" s="605">
        <v>-1.7734457692702961</v>
      </c>
      <c r="R148" s="605">
        <v>2.8968250785093659</v>
      </c>
      <c r="S148" s="605">
        <v>5.8929067165477704</v>
      </c>
      <c r="T148" s="605">
        <v>8.9376384917492402</v>
      </c>
      <c r="U148" s="605">
        <v>8.663097714030016</v>
      </c>
      <c r="V148" s="605">
        <v>3.0280388062209624</v>
      </c>
      <c r="W148" s="605">
        <v>10.950659533740676</v>
      </c>
      <c r="X148" s="605">
        <v>-6.381515592673253</v>
      </c>
      <c r="Y148" s="605">
        <v>6.3511684881791126</v>
      </c>
      <c r="Z148" s="605">
        <v>6.2804341475225982</v>
      </c>
    </row>
    <row r="149" spans="1:26">
      <c r="A149" s="613" t="s">
        <v>1044</v>
      </c>
      <c r="B149" s="613" t="s">
        <v>1045</v>
      </c>
      <c r="C149" s="613" t="s">
        <v>643</v>
      </c>
      <c r="D149" s="613" t="s">
        <v>642</v>
      </c>
      <c r="E149" s="604">
        <v>24.84092361557822</v>
      </c>
      <c r="F149" s="604">
        <v>-8.498091947851421</v>
      </c>
      <c r="G149" s="604">
        <v>1.2730759448702713</v>
      </c>
      <c r="H149" s="604">
        <v>-5.3893727321682547</v>
      </c>
      <c r="I149" s="604">
        <v>-0.45045527776950678</v>
      </c>
      <c r="J149" s="605">
        <v>1.7561665640477742</v>
      </c>
      <c r="K149" s="605">
        <v>7.4157504071687583</v>
      </c>
      <c r="L149" s="605">
        <v>-2.2352340641056117</v>
      </c>
      <c r="M149" s="605">
        <v>-13.352401780957194</v>
      </c>
      <c r="N149" s="605">
        <v>11.674571161266471</v>
      </c>
      <c r="O149" s="605">
        <v>19.98445616579869</v>
      </c>
      <c r="P149" s="605">
        <v>-6.5796082842716714</v>
      </c>
      <c r="Q149" s="605">
        <v>-2.0146582452008488</v>
      </c>
      <c r="R149" s="605">
        <v>7.1244691143847092</v>
      </c>
      <c r="S149" s="605">
        <v>10.769628828919721</v>
      </c>
      <c r="T149" s="605">
        <v>20.445038121457642</v>
      </c>
      <c r="U149" s="605">
        <v>12.87780983068329</v>
      </c>
      <c r="V149" s="605">
        <v>6.6016959402823971</v>
      </c>
      <c r="W149" s="605">
        <v>28.144684196648171</v>
      </c>
      <c r="X149" s="605">
        <v>-23.462999414547141</v>
      </c>
      <c r="Y149" s="605">
        <v>18.687569367369591</v>
      </c>
      <c r="Z149" s="605">
        <v>17.615148319733365</v>
      </c>
    </row>
    <row r="150" spans="1:26">
      <c r="A150" s="613" t="s">
        <v>1044</v>
      </c>
      <c r="B150" s="613" t="s">
        <v>1045</v>
      </c>
      <c r="C150" s="613" t="s">
        <v>176</v>
      </c>
      <c r="D150" s="613" t="s">
        <v>641</v>
      </c>
      <c r="E150" s="604">
        <v>6.4519979782672152</v>
      </c>
      <c r="F150" s="604">
        <v>13.061395904498767</v>
      </c>
      <c r="G150" s="604">
        <v>10.05708449472597</v>
      </c>
      <c r="H150" s="604">
        <v>8.6964741743971388</v>
      </c>
      <c r="I150" s="604">
        <v>12.889332559316387</v>
      </c>
      <c r="J150" s="605">
        <v>13.874643644716556</v>
      </c>
      <c r="K150" s="605">
        <v>8.3736099979476535</v>
      </c>
      <c r="L150" s="605">
        <v>13.38351463327858</v>
      </c>
      <c r="M150" s="605">
        <v>7.5260368996566314</v>
      </c>
      <c r="N150" s="605">
        <v>5.8622861794425773</v>
      </c>
      <c r="O150" s="605">
        <v>24.891150552165016</v>
      </c>
      <c r="P150" s="605">
        <v>7.8911552267794605</v>
      </c>
      <c r="Q150" s="605">
        <v>2.4630928856072387</v>
      </c>
      <c r="R150" s="605">
        <v>4.4383974896680343</v>
      </c>
      <c r="S150" s="605">
        <v>7.7492472423175087</v>
      </c>
      <c r="T150" s="605">
        <v>7.0264666964712887</v>
      </c>
      <c r="U150" s="605">
        <v>10.460280205818819</v>
      </c>
      <c r="V150" s="605">
        <v>7.6530868616628851</v>
      </c>
      <c r="W150" s="605">
        <v>16.244514620749413</v>
      </c>
      <c r="X150" s="605">
        <v>19.912449390698256</v>
      </c>
      <c r="Y150" s="605">
        <v>12.359255571052557</v>
      </c>
      <c r="Z150" s="605">
        <v>18.316406992528059</v>
      </c>
    </row>
    <row r="151" spans="1:26">
      <c r="A151" s="613" t="s">
        <v>1044</v>
      </c>
      <c r="B151" s="613" t="s">
        <v>1045</v>
      </c>
      <c r="C151" s="613" t="s">
        <v>640</v>
      </c>
      <c r="D151" s="613" t="s">
        <v>639</v>
      </c>
      <c r="G151" s="604">
        <v>5.0488047387457868</v>
      </c>
      <c r="H151" s="604">
        <v>4.9751023817373294</v>
      </c>
      <c r="I151" s="604">
        <v>2.5522831925675291</v>
      </c>
      <c r="J151" s="605">
        <v>2.8128213440440959</v>
      </c>
      <c r="K151" s="605">
        <v>2.9116454404443175</v>
      </c>
      <c r="L151" s="605">
        <v>2.2777983445798213</v>
      </c>
      <c r="M151" s="605">
        <v>1.5957582876840348</v>
      </c>
      <c r="N151" s="605">
        <v>2.2528146216884721</v>
      </c>
      <c r="O151" s="605">
        <v>5.3042133677392371</v>
      </c>
      <c r="P151" s="605">
        <v>2.6640986037209586</v>
      </c>
      <c r="Q151" s="605">
        <v>-0.69666540973562974</v>
      </c>
      <c r="R151" s="605">
        <v>4.0931549259706941</v>
      </c>
      <c r="S151" s="605">
        <v>3.7426327661802503</v>
      </c>
      <c r="T151" s="605">
        <v>3.2093781803155252</v>
      </c>
      <c r="U151" s="605">
        <v>4.5551249996330796</v>
      </c>
      <c r="V151" s="605">
        <v>1.8000000000000682</v>
      </c>
      <c r="W151" s="605">
        <v>7.5999999999999801</v>
      </c>
      <c r="X151" s="605">
        <v>0.20000000000000284</v>
      </c>
      <c r="Y151" s="605">
        <v>1.5999999999999943</v>
      </c>
      <c r="Z151" s="605">
        <v>0.20000000000001705</v>
      </c>
    </row>
    <row r="152" spans="1:26">
      <c r="A152" s="613" t="s">
        <v>1044</v>
      </c>
      <c r="B152" s="613" t="s">
        <v>1045</v>
      </c>
      <c r="C152" s="613" t="s">
        <v>638</v>
      </c>
      <c r="D152" s="613" t="s">
        <v>637</v>
      </c>
      <c r="E152" s="604">
        <v>0.56520570238237156</v>
      </c>
      <c r="F152" s="604">
        <v>0.49279428230903477</v>
      </c>
      <c r="G152" s="604">
        <v>5.0610603593528944</v>
      </c>
      <c r="H152" s="604">
        <v>3.5547056904131153</v>
      </c>
      <c r="I152" s="604">
        <v>3.6797445999837493</v>
      </c>
      <c r="J152" s="605">
        <v>0.46670715173296173</v>
      </c>
      <c r="K152" s="605">
        <v>14.686850872760516</v>
      </c>
      <c r="L152" s="605">
        <v>1.6081576720003312</v>
      </c>
      <c r="M152" s="605">
        <v>0.99944377861464773</v>
      </c>
      <c r="N152" s="605">
        <v>0.84106612588723806</v>
      </c>
      <c r="O152" s="605">
        <v>-1.2482075467818134</v>
      </c>
      <c r="P152" s="605">
        <v>1.0290426383708962</v>
      </c>
      <c r="Q152" s="605">
        <v>1.6711917719393767</v>
      </c>
      <c r="R152" s="605">
        <v>1.131104926368792</v>
      </c>
      <c r="S152" s="605">
        <v>1.9650036784934315</v>
      </c>
      <c r="T152" s="605">
        <v>1.7483220545050813</v>
      </c>
      <c r="U152" s="605">
        <v>2.1062798228289807</v>
      </c>
      <c r="V152" s="605">
        <v>3.0235813552100552</v>
      </c>
      <c r="W152" s="605">
        <v>5.5299978788229538</v>
      </c>
      <c r="X152" s="605">
        <v>0.80169909662286898</v>
      </c>
      <c r="Y152" s="605">
        <v>3.3383071038800125</v>
      </c>
      <c r="Z152" s="605">
        <v>-9.5814955396950552</v>
      </c>
    </row>
    <row r="153" spans="1:26">
      <c r="A153" s="613" t="s">
        <v>1044</v>
      </c>
      <c r="B153" s="613" t="s">
        <v>1045</v>
      </c>
      <c r="C153" s="613" t="s">
        <v>636</v>
      </c>
      <c r="D153" s="613" t="s">
        <v>635</v>
      </c>
      <c r="E153" s="604">
        <v>4.138232204348256</v>
      </c>
      <c r="F153" s="604">
        <v>6.9948535550434769</v>
      </c>
      <c r="G153" s="604">
        <v>2.8759822750233894</v>
      </c>
      <c r="H153" s="604">
        <v>-2.4958019438283401</v>
      </c>
      <c r="I153" s="604">
        <v>7.2530882173826257</v>
      </c>
      <c r="J153" s="605">
        <v>15.851330898989247</v>
      </c>
      <c r="K153" s="605">
        <v>1.8118771558637121</v>
      </c>
      <c r="L153" s="605">
        <v>8.426362044570368</v>
      </c>
      <c r="M153" s="605">
        <v>14.543854277256614</v>
      </c>
      <c r="N153" s="605">
        <v>11.068894368677974</v>
      </c>
      <c r="O153" s="605">
        <v>13.102417735008615</v>
      </c>
      <c r="P153" s="605">
        <v>6.9139141686683274</v>
      </c>
      <c r="Q153" s="605">
        <v>12.290431282245606</v>
      </c>
      <c r="R153" s="605">
        <v>5.5393380961522354</v>
      </c>
      <c r="S153" s="605">
        <v>-1.9923720978777908</v>
      </c>
      <c r="T153" s="605">
        <v>15.928791762150581</v>
      </c>
      <c r="U153" s="605">
        <v>9.90785204850377</v>
      </c>
      <c r="V153" s="605">
        <v>2.3547971697023087</v>
      </c>
      <c r="W153" s="605">
        <v>7.8301715680336059</v>
      </c>
      <c r="X153" s="605">
        <v>-4.2654028436017484</v>
      </c>
      <c r="Y153" s="605">
        <v>9.2592592592588545</v>
      </c>
      <c r="Z153" s="605">
        <v>9.1743119266056539</v>
      </c>
    </row>
    <row r="154" spans="1:26">
      <c r="A154" s="613" t="s">
        <v>1044</v>
      </c>
      <c r="B154" s="613" t="s">
        <v>1045</v>
      </c>
      <c r="C154" s="613" t="s">
        <v>634</v>
      </c>
      <c r="D154" s="613" t="s">
        <v>633</v>
      </c>
      <c r="E154" s="604">
        <v>36.279427223927428</v>
      </c>
      <c r="F154" s="604">
        <v>24.819734495914261</v>
      </c>
      <c r="G154" s="604">
        <v>12.912307141169222</v>
      </c>
      <c r="H154" s="604">
        <v>19.338458532278196</v>
      </c>
      <c r="I154" s="604">
        <v>6.2867501438495026</v>
      </c>
      <c r="J154" s="605">
        <v>13.56918618453382</v>
      </c>
      <c r="K154" s="605">
        <v>13.138226892285346</v>
      </c>
      <c r="L154" s="605">
        <v>4.3129676614971117</v>
      </c>
      <c r="M154" s="605">
        <v>11.042858287002304</v>
      </c>
      <c r="N154" s="605">
        <v>6.9788263578263212</v>
      </c>
      <c r="O154" s="605">
        <v>12.14359305110051</v>
      </c>
      <c r="P154" s="605">
        <v>5.180350480117383</v>
      </c>
      <c r="Q154" s="605">
        <v>14.727316645616597</v>
      </c>
      <c r="R154" s="605">
        <v>20.035767525476842</v>
      </c>
      <c r="S154" s="605">
        <v>12.428602383141737</v>
      </c>
      <c r="T154" s="605">
        <v>3.5935823121024981</v>
      </c>
      <c r="U154" s="605">
        <v>9.3304381158387173</v>
      </c>
      <c r="V154" s="605">
        <v>7.8058834249262077</v>
      </c>
      <c r="W154" s="605">
        <v>14.988660711298053</v>
      </c>
      <c r="X154" s="605">
        <v>-0.15303027808710112</v>
      </c>
      <c r="Y154" s="605">
        <v>7.050095681844823</v>
      </c>
      <c r="Z154" s="605">
        <v>7.5007298422598723</v>
      </c>
    </row>
    <row r="155" spans="1:26">
      <c r="A155" s="613" t="s">
        <v>1044</v>
      </c>
      <c r="B155" s="613" t="s">
        <v>1045</v>
      </c>
      <c r="C155" s="613" t="s">
        <v>114</v>
      </c>
      <c r="D155" s="613" t="s">
        <v>632</v>
      </c>
      <c r="E155" s="604">
        <v>6836.8805906967891</v>
      </c>
      <c r="F155" s="604">
        <v>379.88597870824412</v>
      </c>
      <c r="G155" s="604">
        <v>69.181181334206173</v>
      </c>
      <c r="H155" s="604">
        <v>47.066677079196609</v>
      </c>
      <c r="I155" s="604">
        <v>26.151252359725305</v>
      </c>
      <c r="J155" s="605">
        <v>12.949116765224161</v>
      </c>
      <c r="K155" s="605">
        <v>10.573190258525699</v>
      </c>
      <c r="L155" s="605">
        <v>7.5381944843016697</v>
      </c>
      <c r="M155" s="605">
        <v>6.2532120081990854</v>
      </c>
      <c r="N155" s="605">
        <v>3.9445802246507782</v>
      </c>
      <c r="O155" s="605">
        <v>3.6604629888184519</v>
      </c>
      <c r="P155" s="605">
        <v>1.4322093835791492</v>
      </c>
      <c r="Q155" s="605">
        <v>0.47221391864751183</v>
      </c>
      <c r="R155" s="605">
        <v>2.7561506505137601</v>
      </c>
      <c r="S155" s="605">
        <v>6.1841116996560714</v>
      </c>
      <c r="T155" s="605">
        <v>2.9552931871438659</v>
      </c>
      <c r="U155" s="605">
        <v>7.2182310761410378</v>
      </c>
      <c r="V155" s="605">
        <v>2.1973624558883955</v>
      </c>
      <c r="W155" s="605">
        <v>0.50825872649005532</v>
      </c>
      <c r="X155" s="605">
        <v>2.1249615794993701</v>
      </c>
      <c r="Y155" s="605">
        <v>4.5283438692950995</v>
      </c>
      <c r="Z155" s="605">
        <v>4.7837613285957019</v>
      </c>
    </row>
    <row r="156" spans="1:26">
      <c r="A156" s="613" t="s">
        <v>1044</v>
      </c>
      <c r="B156" s="613" t="s">
        <v>1045</v>
      </c>
      <c r="C156" s="613" t="s">
        <v>404</v>
      </c>
      <c r="D156" s="613" t="s">
        <v>631</v>
      </c>
      <c r="E156" s="604">
        <v>12.971281273645346</v>
      </c>
      <c r="F156" s="604">
        <v>16.526879899901914</v>
      </c>
      <c r="G156" s="604">
        <v>7.9326583261468215</v>
      </c>
      <c r="H156" s="604">
        <v>6.8321581286208612</v>
      </c>
      <c r="I156" s="604">
        <v>9.9913145992403827</v>
      </c>
      <c r="J156" s="605">
        <v>7.550870238499968</v>
      </c>
      <c r="K156" s="605">
        <v>7.661037838136167</v>
      </c>
      <c r="L156" s="605">
        <v>6.2243920223141771</v>
      </c>
      <c r="M156" s="605">
        <v>22.381723006534045</v>
      </c>
      <c r="N156" s="605">
        <v>6.585053048606909</v>
      </c>
      <c r="O156" s="605">
        <v>5.7097999464553482</v>
      </c>
      <c r="P156" s="605">
        <v>5.549477819692811</v>
      </c>
      <c r="Q156" s="605">
        <v>4.1622298175950476</v>
      </c>
      <c r="R156" s="605">
        <v>3.2013359836805364</v>
      </c>
      <c r="S156" s="605">
        <v>5.5168709998128236</v>
      </c>
      <c r="T156" s="605">
        <v>5.8280206790237514</v>
      </c>
      <c r="U156" s="605">
        <v>4.9490305242929225</v>
      </c>
      <c r="V156" s="605">
        <v>3.0903238394170955</v>
      </c>
      <c r="W156" s="605">
        <v>7.5490596343113339</v>
      </c>
      <c r="X156" s="605">
        <v>2.7732467105858518</v>
      </c>
      <c r="Y156" s="605">
        <v>4.222388865199278</v>
      </c>
      <c r="Z156" s="605">
        <v>4.0550011796430852</v>
      </c>
    </row>
    <row r="157" spans="1:26">
      <c r="A157" s="613" t="s">
        <v>1044</v>
      </c>
      <c r="B157" s="613" t="s">
        <v>1045</v>
      </c>
      <c r="C157" s="613" t="s">
        <v>630</v>
      </c>
      <c r="D157" s="613" t="s">
        <v>629</v>
      </c>
      <c r="F157" s="604">
        <v>55.255994867131363</v>
      </c>
      <c r="G157" s="604">
        <v>38.625467032832859</v>
      </c>
      <c r="H157" s="604">
        <v>30.642796311906807</v>
      </c>
      <c r="I157" s="604">
        <v>37.23403484750898</v>
      </c>
      <c r="J157" s="605">
        <v>27.978309920599159</v>
      </c>
      <c r="K157" s="605">
        <v>17.912918235598283</v>
      </c>
      <c r="L157" s="605">
        <v>13.922643140261059</v>
      </c>
      <c r="M157" s="605">
        <v>11.067120619054592</v>
      </c>
      <c r="N157" s="605">
        <v>5.9864222847677127</v>
      </c>
      <c r="O157" s="605">
        <v>7.2521234213324561</v>
      </c>
      <c r="P157" s="605">
        <v>3.4796575297007024</v>
      </c>
      <c r="Q157" s="605">
        <v>2.2459051841581044</v>
      </c>
      <c r="R157" s="605">
        <v>0.39400033570231585</v>
      </c>
      <c r="S157" s="605">
        <v>4.0887346730351624</v>
      </c>
      <c r="T157" s="605">
        <v>2.6433773600574426</v>
      </c>
      <c r="U157" s="605">
        <v>1.4833366362321243</v>
      </c>
      <c r="V157" s="605">
        <v>3.9559806600389891</v>
      </c>
      <c r="W157" s="605">
        <v>3.1016205318731238</v>
      </c>
      <c r="X157" s="605">
        <v>3.7179323711214636</v>
      </c>
      <c r="Y157" s="605">
        <v>1.403469075260773</v>
      </c>
      <c r="Z157" s="605">
        <v>3.1567404826689369</v>
      </c>
    </row>
    <row r="158" spans="1:26">
      <c r="A158" s="613" t="s">
        <v>1044</v>
      </c>
      <c r="B158" s="613" t="s">
        <v>1045</v>
      </c>
      <c r="C158" s="613" t="s">
        <v>628</v>
      </c>
      <c r="D158" s="613" t="s">
        <v>627</v>
      </c>
      <c r="E158" s="604">
        <v>13.144650474652721</v>
      </c>
      <c r="F158" s="604">
        <v>10.086186545116036</v>
      </c>
      <c r="G158" s="604">
        <v>11.44603166158231</v>
      </c>
      <c r="H158" s="604">
        <v>7.3764300222637189</v>
      </c>
      <c r="I158" s="604">
        <v>7.2776269083427536</v>
      </c>
      <c r="J158" s="605">
        <v>3.4286176515753795</v>
      </c>
      <c r="K158" s="605">
        <v>2.344880880269713</v>
      </c>
      <c r="L158" s="605">
        <v>3.926440277396253</v>
      </c>
      <c r="M158" s="605">
        <v>3.7928173461437211</v>
      </c>
      <c r="N158" s="605">
        <v>3.2985293195834089</v>
      </c>
      <c r="O158" s="605">
        <v>3.2514573111384522</v>
      </c>
      <c r="P158" s="605">
        <v>3.573679161809153</v>
      </c>
      <c r="Q158" s="605">
        <v>3.7402689531918867</v>
      </c>
      <c r="R158" s="605">
        <v>3.0050582468443423</v>
      </c>
      <c r="S158" s="605">
        <v>2.4721405691495875</v>
      </c>
      <c r="T158" s="605">
        <v>2.5247025962681562</v>
      </c>
      <c r="U158" s="605">
        <v>2.7809279703148349</v>
      </c>
      <c r="V158" s="605">
        <v>2.8295897195157238</v>
      </c>
      <c r="W158" s="605">
        <v>1.5819991687966422</v>
      </c>
      <c r="X158" s="605">
        <v>0.91164984260537096</v>
      </c>
      <c r="Y158" s="605">
        <v>1.0569218398957361</v>
      </c>
      <c r="Z158" s="605">
        <v>0.66014274855670863</v>
      </c>
    </row>
    <row r="159" spans="1:26">
      <c r="A159" s="613" t="s">
        <v>1044</v>
      </c>
      <c r="B159" s="613" t="s">
        <v>1045</v>
      </c>
      <c r="C159" s="613" t="s">
        <v>626</v>
      </c>
      <c r="D159" s="613" t="s">
        <v>625</v>
      </c>
      <c r="E159" s="604">
        <v>4.3216048735205987</v>
      </c>
      <c r="F159" s="604">
        <v>3.123603806892433</v>
      </c>
      <c r="G159" s="604">
        <v>2.5767634073475989</v>
      </c>
      <c r="H159" s="604">
        <v>1.8860474947462791</v>
      </c>
      <c r="I159" s="604">
        <v>3.1787392869584608</v>
      </c>
      <c r="J159" s="605">
        <v>2.7737509883925497</v>
      </c>
      <c r="K159" s="605">
        <v>3.9119280631107642</v>
      </c>
      <c r="L159" s="605">
        <v>1.3319823492794711</v>
      </c>
      <c r="M159" s="605">
        <v>6.3606153412986117</v>
      </c>
      <c r="N159" s="605">
        <v>1.4720023915252938</v>
      </c>
      <c r="O159" s="605">
        <v>3.2950797234085485</v>
      </c>
      <c r="P159" s="605">
        <v>5.5054935378696683</v>
      </c>
      <c r="Q159" s="605">
        <v>2.5491896374189764</v>
      </c>
      <c r="R159" s="605">
        <v>4.417755565830376</v>
      </c>
      <c r="S159" s="605">
        <v>2.7481650412058798</v>
      </c>
      <c r="T159" s="605">
        <v>3.6872461814688506</v>
      </c>
      <c r="U159" s="605">
        <v>4.1992536650861751</v>
      </c>
      <c r="V159" s="605">
        <v>5.1674405875137239</v>
      </c>
      <c r="W159" s="605">
        <v>6.7553502057669021</v>
      </c>
      <c r="X159" s="605">
        <v>5.2073380802927858</v>
      </c>
      <c r="Y159" s="605">
        <v>3.2419517195013867</v>
      </c>
    </row>
    <row r="160" spans="1:26">
      <c r="A160" s="613" t="s">
        <v>1044</v>
      </c>
      <c r="B160" s="613" t="s">
        <v>1045</v>
      </c>
      <c r="C160" s="613" t="s">
        <v>624</v>
      </c>
      <c r="D160" s="613" t="s">
        <v>623</v>
      </c>
      <c r="P160" s="605">
        <v>-4.4271880704142603</v>
      </c>
      <c r="Q160" s="605">
        <v>3.0558236102582015</v>
      </c>
      <c r="R160" s="605">
        <v>17.436756299199558</v>
      </c>
      <c r="S160" s="605">
        <v>11.379792892391436</v>
      </c>
      <c r="T160" s="605">
        <v>26.2817843737202</v>
      </c>
      <c r="U160" s="605">
        <v>18.515089372092859</v>
      </c>
      <c r="V160" s="605">
        <v>11.43201127562601</v>
      </c>
      <c r="W160" s="605">
        <v>22.849214815871392</v>
      </c>
      <c r="X160" s="605">
        <v>-24.249429488614339</v>
      </c>
      <c r="Y160" s="605">
        <v>11.908730803894542</v>
      </c>
      <c r="Z160" s="605">
        <v>14.352185108835741</v>
      </c>
    </row>
    <row r="161" spans="1:26">
      <c r="A161" s="613" t="s">
        <v>1044</v>
      </c>
      <c r="B161" s="613" t="s">
        <v>1045</v>
      </c>
      <c r="C161" s="613" t="s">
        <v>622</v>
      </c>
      <c r="D161" s="613" t="s">
        <v>1049</v>
      </c>
      <c r="E161" s="604">
        <v>13.599050228225224</v>
      </c>
      <c r="F161" s="604">
        <v>194.94231308903522</v>
      </c>
      <c r="G161" s="604">
        <v>200.09961996878451</v>
      </c>
      <c r="H161" s="604">
        <v>227.36516519582983</v>
      </c>
      <c r="I161" s="604">
        <v>138.93506234415486</v>
      </c>
      <c r="J161" s="605">
        <v>35.244986052066594</v>
      </c>
      <c r="K161" s="605">
        <v>45.173212702899434</v>
      </c>
      <c r="L161" s="605">
        <v>147.30571953355346</v>
      </c>
      <c r="M161" s="605">
        <v>55.223458831914115</v>
      </c>
      <c r="N161" s="605">
        <v>47.76918481023236</v>
      </c>
      <c r="O161" s="605">
        <v>44.254631592232073</v>
      </c>
      <c r="P161" s="605">
        <v>37.441523599374307</v>
      </c>
      <c r="Q161" s="605">
        <v>23.427535516737265</v>
      </c>
      <c r="R161" s="605">
        <v>23.980284245207017</v>
      </c>
      <c r="S161" s="605">
        <v>15.040798966617245</v>
      </c>
      <c r="T161" s="605">
        <v>12.292566261089405</v>
      </c>
      <c r="U161" s="605">
        <v>10.783174335091928</v>
      </c>
      <c r="V161" s="605">
        <v>13.032697099980822</v>
      </c>
      <c r="W161" s="605">
        <v>11.577412137517769</v>
      </c>
      <c r="X161" s="605">
        <v>6.5386564266107143</v>
      </c>
      <c r="Y161" s="605">
        <v>3.5709764134751936</v>
      </c>
      <c r="Z161" s="605">
        <v>7.1052732255211453</v>
      </c>
    </row>
    <row r="162" spans="1:26">
      <c r="A162" s="613" t="s">
        <v>1044</v>
      </c>
      <c r="B162" s="613" t="s">
        <v>1045</v>
      </c>
      <c r="C162" s="613" t="s">
        <v>620</v>
      </c>
      <c r="D162" s="613" t="s">
        <v>619</v>
      </c>
      <c r="E162" s="604">
        <v>15.902913017519097</v>
      </c>
      <c r="F162" s="604">
        <v>128.62977168518276</v>
      </c>
      <c r="G162" s="604">
        <v>1490.4184248497479</v>
      </c>
      <c r="H162" s="604">
        <v>887.84073622693143</v>
      </c>
      <c r="I162" s="604">
        <v>307.29805689023266</v>
      </c>
      <c r="J162" s="605">
        <v>144.00309225018498</v>
      </c>
      <c r="K162" s="605">
        <v>45.801895903923906</v>
      </c>
      <c r="L162" s="605">
        <v>15.059158826926151</v>
      </c>
      <c r="M162" s="605">
        <v>18.538687018151904</v>
      </c>
      <c r="N162" s="605">
        <v>72.386777713983889</v>
      </c>
      <c r="O162" s="605">
        <v>37.698095568389022</v>
      </c>
      <c r="P162" s="605">
        <v>16.489527977492969</v>
      </c>
      <c r="Q162" s="605">
        <v>15.492953442395205</v>
      </c>
      <c r="R162" s="605">
        <v>13.780061468851997</v>
      </c>
      <c r="S162" s="605">
        <v>20.28207692821789</v>
      </c>
      <c r="T162" s="605">
        <v>19.306094835868535</v>
      </c>
      <c r="U162" s="605">
        <v>15.170047105096216</v>
      </c>
      <c r="V162" s="605">
        <v>13.804420679740574</v>
      </c>
      <c r="W162" s="605">
        <v>17.959714037318946</v>
      </c>
      <c r="X162" s="605">
        <v>1.9937228232017787</v>
      </c>
      <c r="Y162" s="605">
        <v>11.561267510449397</v>
      </c>
      <c r="Z162" s="605">
        <v>15.816508494932904</v>
      </c>
    </row>
    <row r="163" spans="1:26">
      <c r="A163" s="613" t="s">
        <v>1044</v>
      </c>
      <c r="B163" s="613" t="s">
        <v>1045</v>
      </c>
      <c r="C163" s="613" t="s">
        <v>618</v>
      </c>
      <c r="D163" s="613" t="s">
        <v>617</v>
      </c>
      <c r="E163" s="604">
        <v>13.461468903538162</v>
      </c>
      <c r="F163" s="604">
        <v>14.978936447950318</v>
      </c>
      <c r="G163" s="604">
        <v>7.2832831502219051</v>
      </c>
      <c r="H163" s="604">
        <v>13.87050255966578</v>
      </c>
      <c r="I163" s="604">
        <v>17.191302955730876</v>
      </c>
      <c r="J163" s="605">
        <v>51.266582994297465</v>
      </c>
      <c r="K163" s="605">
        <v>10.92141577494796</v>
      </c>
      <c r="L163" s="605">
        <v>15.62150243219061</v>
      </c>
      <c r="M163" s="605">
        <v>2.2282006588115451</v>
      </c>
      <c r="N163" s="605">
        <v>-9.1876087751767272</v>
      </c>
      <c r="O163" s="605">
        <v>2.8310546344443566</v>
      </c>
      <c r="P163" s="605">
        <v>0.97485915347401431</v>
      </c>
      <c r="Q163" s="605">
        <v>-5.3084686241376176</v>
      </c>
      <c r="R163" s="605">
        <v>22.686426298788675</v>
      </c>
      <c r="S163" s="605">
        <v>13.656605746991275</v>
      </c>
      <c r="T163" s="605">
        <v>9.474266619013477</v>
      </c>
      <c r="U163" s="605">
        <v>9.8165424274475441</v>
      </c>
      <c r="V163" s="605">
        <v>10.668350503828464</v>
      </c>
      <c r="W163" s="605">
        <v>13.367010099451761</v>
      </c>
      <c r="X163" s="605">
        <v>9.0414445865293942</v>
      </c>
      <c r="Y163" s="605">
        <v>2.4792326872525479</v>
      </c>
      <c r="Z163" s="605">
        <v>7.7591749526986433</v>
      </c>
    </row>
    <row r="164" spans="1:26">
      <c r="A164" s="613" t="s">
        <v>1044</v>
      </c>
      <c r="B164" s="613" t="s">
        <v>1045</v>
      </c>
      <c r="C164" s="613" t="s">
        <v>616</v>
      </c>
      <c r="D164" s="613" t="s">
        <v>615</v>
      </c>
      <c r="E164" s="604">
        <v>9.0064588976836717</v>
      </c>
      <c r="F164" s="604">
        <v>6.1113462648361434</v>
      </c>
      <c r="G164" s="604">
        <v>8.5659974475936167</v>
      </c>
      <c r="H164" s="604">
        <v>0.65471876246046179</v>
      </c>
      <c r="I164" s="604">
        <v>68.22793959290874</v>
      </c>
      <c r="J164" s="605">
        <v>-6.8733621143406225</v>
      </c>
      <c r="K164" s="605">
        <v>4.4970791394007676</v>
      </c>
      <c r="L164" s="605">
        <v>11.658836497436198</v>
      </c>
      <c r="M164" s="605">
        <v>3.2119399569600517</v>
      </c>
      <c r="N164" s="605">
        <v>2.3855043299280823</v>
      </c>
      <c r="O164" s="605">
        <v>2.7895188413638294</v>
      </c>
      <c r="P164" s="605">
        <v>2.2815914630749177</v>
      </c>
      <c r="Q164" s="605">
        <v>2.3709189170169935</v>
      </c>
      <c r="R164" s="605">
        <v>2.3743429592216927</v>
      </c>
      <c r="S164" s="605">
        <v>6.8445599351989443</v>
      </c>
      <c r="T164" s="605">
        <v>0.86650454207075711</v>
      </c>
      <c r="U164" s="605">
        <v>9.243203385359692</v>
      </c>
      <c r="V164" s="605">
        <v>4.2988854357610222</v>
      </c>
      <c r="W164" s="605">
        <v>5.1766520808252778</v>
      </c>
      <c r="X164" s="605">
        <v>2.9907026695970274</v>
      </c>
      <c r="Y164" s="605">
        <v>1.417611461587029</v>
      </c>
      <c r="Z164" s="605">
        <v>2.2254631880300337</v>
      </c>
    </row>
    <row r="165" spans="1:26">
      <c r="A165" s="613" t="s">
        <v>1044</v>
      </c>
      <c r="B165" s="613" t="s">
        <v>1045</v>
      </c>
      <c r="C165" s="613" t="s">
        <v>614</v>
      </c>
      <c r="D165" s="613" t="s">
        <v>613</v>
      </c>
      <c r="E165" s="604">
        <v>8.3943945739197545</v>
      </c>
      <c r="F165" s="604">
        <v>7.5414473117140233</v>
      </c>
      <c r="G165" s="604">
        <v>4.3997673397721684</v>
      </c>
      <c r="H165" s="604">
        <v>4.2603550854032335</v>
      </c>
      <c r="I165" s="604">
        <v>3.8711791351397409</v>
      </c>
      <c r="J165" s="605">
        <v>5.3301517958149702</v>
      </c>
      <c r="K165" s="605">
        <v>3.9980403277561436</v>
      </c>
      <c r="L165" s="605">
        <v>1.6942239168074025</v>
      </c>
      <c r="M165" s="605">
        <v>1.729657445429055</v>
      </c>
      <c r="N165" s="605">
        <v>1.5686119114874089</v>
      </c>
      <c r="O165" s="605">
        <v>2.6287234414925678</v>
      </c>
      <c r="P165" s="605">
        <v>2.6938474504846681</v>
      </c>
      <c r="Q165" s="605">
        <v>2.3756165016894641</v>
      </c>
      <c r="R165" s="605">
        <v>2.4135558901405574</v>
      </c>
      <c r="S165" s="605">
        <v>1.9323998181161528</v>
      </c>
      <c r="T165" s="605">
        <v>1.8775339227743046</v>
      </c>
      <c r="U165" s="605">
        <v>1.94710076833789</v>
      </c>
      <c r="V165" s="605">
        <v>1.7403712071257189</v>
      </c>
      <c r="W165" s="605">
        <v>3.2305189080815921</v>
      </c>
    </row>
    <row r="166" spans="1:26">
      <c r="A166" s="613" t="s">
        <v>1044</v>
      </c>
      <c r="B166" s="613" t="s">
        <v>1045</v>
      </c>
      <c r="C166" s="613" t="s">
        <v>612</v>
      </c>
      <c r="D166" s="613" t="s">
        <v>611</v>
      </c>
      <c r="Q166" s="605">
        <v>19.565549477991112</v>
      </c>
      <c r="R166" s="605">
        <v>4.0963614118166163</v>
      </c>
      <c r="S166" s="605">
        <v>10.394527800861624</v>
      </c>
      <c r="T166" s="605">
        <v>11.830714633047364</v>
      </c>
      <c r="U166" s="605">
        <v>14.217115535155145</v>
      </c>
      <c r="V166" s="605">
        <v>23.84698383494559</v>
      </c>
      <c r="W166" s="605">
        <v>26.574724160453187</v>
      </c>
      <c r="X166" s="605">
        <v>13.550388803559343</v>
      </c>
      <c r="Y166" s="605">
        <v>11.739547121547389</v>
      </c>
      <c r="Z166" s="605">
        <v>12.113943907903831</v>
      </c>
    </row>
    <row r="167" spans="1:26">
      <c r="A167" s="613" t="s">
        <v>1044</v>
      </c>
      <c r="B167" s="613" t="s">
        <v>1045</v>
      </c>
      <c r="C167" s="613" t="s">
        <v>610</v>
      </c>
      <c r="D167" s="613" t="s">
        <v>609</v>
      </c>
      <c r="E167" s="604">
        <v>13.063708380824934</v>
      </c>
      <c r="F167" s="604">
        <v>3.0818569567362601</v>
      </c>
      <c r="G167" s="604">
        <v>-0.80830198867755598</v>
      </c>
      <c r="H167" s="604">
        <v>-3.0719328632359293</v>
      </c>
      <c r="I167" s="604">
        <v>0.97432646121531263</v>
      </c>
      <c r="J167" s="605">
        <v>5.8401720229560112</v>
      </c>
      <c r="K167" s="605">
        <v>7.1055561060594812</v>
      </c>
      <c r="L167" s="605">
        <v>1.9532407013229829</v>
      </c>
      <c r="M167" s="605">
        <v>-13.970171311288567</v>
      </c>
      <c r="N167" s="605">
        <v>11.249101072131637</v>
      </c>
      <c r="O167" s="605">
        <v>11.64481584615389</v>
      </c>
      <c r="P167" s="605">
        <v>-3.4100818165247802</v>
      </c>
      <c r="Q167" s="605">
        <v>2.8947754033386701</v>
      </c>
      <c r="R167" s="605">
        <v>5.7048011590166112</v>
      </c>
      <c r="S167" s="605">
        <v>10.831146252308656</v>
      </c>
      <c r="T167" s="605">
        <v>19.336084451175779</v>
      </c>
      <c r="U167" s="605">
        <v>9.4872227577495778</v>
      </c>
      <c r="V167" s="605">
        <v>5.8751360393462448</v>
      </c>
      <c r="W167" s="605">
        <v>18.79315988726502</v>
      </c>
      <c r="X167" s="605">
        <v>-20.989644547767199</v>
      </c>
      <c r="Y167" s="605">
        <v>14.362228267159935</v>
      </c>
      <c r="Z167" s="605">
        <v>19.839436428825991</v>
      </c>
    </row>
    <row r="168" spans="1:26">
      <c r="A168" s="613" t="s">
        <v>1044</v>
      </c>
      <c r="B168" s="613" t="s">
        <v>1045</v>
      </c>
      <c r="C168" s="613" t="s">
        <v>608</v>
      </c>
      <c r="D168" s="613" t="s">
        <v>607</v>
      </c>
      <c r="E168" s="604">
        <v>-1.7871231774520879E-2</v>
      </c>
      <c r="F168" s="604">
        <v>-0.72420305699772314</v>
      </c>
      <c r="G168" s="604">
        <v>-0.92927727841642138</v>
      </c>
      <c r="H168" s="604">
        <v>-0.12964123525387095</v>
      </c>
      <c r="I168" s="604">
        <v>33.891081647005905</v>
      </c>
      <c r="J168" s="605">
        <v>7.3678929984048409</v>
      </c>
      <c r="K168" s="605">
        <v>4.3166132829325647</v>
      </c>
      <c r="L168" s="605">
        <v>2.0506876482067469</v>
      </c>
      <c r="M168" s="605">
        <v>2.7559802385875116</v>
      </c>
      <c r="N168" s="605">
        <v>0.35369553123325659</v>
      </c>
      <c r="O168" s="605">
        <v>1.9356187862264278</v>
      </c>
      <c r="P168" s="605">
        <v>2.6138533263429196</v>
      </c>
      <c r="Q168" s="605">
        <v>3.2998223400648783</v>
      </c>
      <c r="R168" s="605">
        <v>0.51849210509469401</v>
      </c>
      <c r="S168" s="605">
        <v>0.49962315366991561</v>
      </c>
      <c r="T168" s="605">
        <v>2.4020315724609702</v>
      </c>
      <c r="U168" s="605">
        <v>4.1409257285753824</v>
      </c>
      <c r="V168" s="605">
        <v>5.6060890417655003</v>
      </c>
      <c r="W168" s="605">
        <v>6.5469065187601814</v>
      </c>
      <c r="X168" s="605">
        <v>-1.4781303268662072</v>
      </c>
      <c r="Y168" s="605">
        <v>1.4068673180382518</v>
      </c>
      <c r="Z168" s="605">
        <v>3.2007286806821469</v>
      </c>
    </row>
    <row r="169" spans="1:26">
      <c r="A169" s="613" t="s">
        <v>1044</v>
      </c>
      <c r="B169" s="613" t="s">
        <v>1045</v>
      </c>
      <c r="C169" s="613" t="s">
        <v>606</v>
      </c>
      <c r="D169" s="613" t="s">
        <v>605</v>
      </c>
      <c r="M169" s="605">
        <v>27.687728901205588</v>
      </c>
      <c r="N169" s="605">
        <v>42.461754707180006</v>
      </c>
      <c r="O169" s="605">
        <v>77.386895761494429</v>
      </c>
      <c r="P169" s="605">
        <v>88.383406688653224</v>
      </c>
      <c r="Q169" s="605">
        <v>22.55276611738519</v>
      </c>
      <c r="R169" s="605">
        <v>12.742741648654146</v>
      </c>
      <c r="S169" s="605">
        <v>12.203470818119271</v>
      </c>
      <c r="T169" s="605">
        <v>15.681850753467842</v>
      </c>
      <c r="U169" s="605">
        <v>12.498458441361436</v>
      </c>
      <c r="V169" s="605">
        <v>10.099557785939609</v>
      </c>
      <c r="W169" s="605">
        <v>12.608015208731231</v>
      </c>
      <c r="X169" s="605">
        <v>5.6446219220395619</v>
      </c>
      <c r="Y169" s="605">
        <v>9.035905774654978</v>
      </c>
      <c r="Z169" s="605">
        <v>10.299999999999997</v>
      </c>
    </row>
    <row r="170" spans="1:26">
      <c r="A170" s="613" t="s">
        <v>1044</v>
      </c>
      <c r="B170" s="613" t="s">
        <v>1045</v>
      </c>
      <c r="C170" s="613" t="s">
        <v>604</v>
      </c>
      <c r="D170" s="613" t="s">
        <v>603</v>
      </c>
      <c r="E170" s="604">
        <v>5.5995275362761561</v>
      </c>
      <c r="F170" s="604">
        <v>-2.0431548518665466</v>
      </c>
      <c r="G170" s="604">
        <v>4.6795616383010952</v>
      </c>
      <c r="H170" s="604">
        <v>4.1020162452730915</v>
      </c>
      <c r="I170" s="604">
        <v>0.96112245792976125</v>
      </c>
      <c r="J170" s="605">
        <v>-0.77463940238797591</v>
      </c>
      <c r="K170" s="605">
        <v>-1.5364566076821404</v>
      </c>
      <c r="L170" s="605">
        <v>1.0837546519190795</v>
      </c>
      <c r="M170" s="605">
        <v>4.3658538866119017</v>
      </c>
      <c r="N170" s="605">
        <v>2.0566328779134722</v>
      </c>
      <c r="O170" s="605">
        <v>1.2519504046982775</v>
      </c>
      <c r="P170" s="605">
        <v>6.1567592444485371</v>
      </c>
      <c r="Q170" s="605">
        <v>3.6131639229710117</v>
      </c>
      <c r="R170" s="605">
        <v>5.9468320913975958</v>
      </c>
      <c r="S170" s="605">
        <v>3.9495746842279118</v>
      </c>
      <c r="T170" s="605">
        <v>21.92077272023721</v>
      </c>
      <c r="U170" s="605">
        <v>2.1005363982596634</v>
      </c>
      <c r="V170" s="605">
        <v>10.689017507132519</v>
      </c>
      <c r="W170" s="605">
        <v>34.624468401510939</v>
      </c>
      <c r="X170" s="605">
        <v>25.163726144100124</v>
      </c>
      <c r="Y170" s="605">
        <v>-4.8903428569936267</v>
      </c>
      <c r="Z170" s="605">
        <v>2.2411853113861042</v>
      </c>
    </row>
    <row r="171" spans="1:26">
      <c r="A171" s="613" t="s">
        <v>1044</v>
      </c>
      <c r="B171" s="613" t="s">
        <v>1045</v>
      </c>
      <c r="C171" s="613" t="s">
        <v>602</v>
      </c>
      <c r="D171" s="613" t="s">
        <v>601</v>
      </c>
      <c r="E171" s="604">
        <v>70.591545832401181</v>
      </c>
      <c r="F171" s="604">
        <v>128.77002281404182</v>
      </c>
      <c r="G171" s="604">
        <v>82.023527039732983</v>
      </c>
      <c r="H171" s="604">
        <v>26.723662654302373</v>
      </c>
      <c r="I171" s="604">
        <v>25.06402817088042</v>
      </c>
      <c r="J171" s="605">
        <v>33.597389627779904</v>
      </c>
      <c r="K171" s="605">
        <v>25.574488163523498</v>
      </c>
      <c r="L171" s="605">
        <v>15.594115748843834</v>
      </c>
      <c r="M171" s="605">
        <v>27.047581815591727</v>
      </c>
      <c r="N171" s="605">
        <v>25.029185607677491</v>
      </c>
      <c r="O171" s="605">
        <v>6.1114142132303755</v>
      </c>
      <c r="P171" s="605">
        <v>1.7895934080386553</v>
      </c>
      <c r="Q171" s="605">
        <v>-3.692329454365364</v>
      </c>
      <c r="R171" s="605">
        <v>8.3986294079920754</v>
      </c>
      <c r="S171" s="605">
        <v>18.338909562252795</v>
      </c>
      <c r="T171" s="605">
        <v>12.861175248705408</v>
      </c>
      <c r="U171" s="605">
        <v>9.623856922128752</v>
      </c>
      <c r="V171" s="605">
        <v>10.7798660447815</v>
      </c>
      <c r="W171" s="605">
        <v>11.200000000000017</v>
      </c>
      <c r="X171" s="605">
        <v>5.2443985644913766</v>
      </c>
      <c r="Y171" s="605">
        <v>14.354440047540649</v>
      </c>
      <c r="Z171" s="605">
        <v>17.83018867924531</v>
      </c>
    </row>
    <row r="172" spans="1:26">
      <c r="A172" s="613" t="s">
        <v>1044</v>
      </c>
      <c r="B172" s="613" t="s">
        <v>1045</v>
      </c>
      <c r="C172" s="613" t="s">
        <v>600</v>
      </c>
      <c r="D172" s="613" t="s">
        <v>599</v>
      </c>
      <c r="E172" s="604">
        <v>4.3781509116150659</v>
      </c>
      <c r="F172" s="604">
        <v>4.1398537238356283</v>
      </c>
      <c r="G172" s="604">
        <v>1.4091823276342268</v>
      </c>
      <c r="H172" s="604">
        <v>3.4527796621341338</v>
      </c>
      <c r="I172" s="604">
        <v>3.5329769401062521</v>
      </c>
      <c r="J172" s="605">
        <v>2.829790544425606</v>
      </c>
      <c r="K172" s="605">
        <v>1.0516001699918576</v>
      </c>
      <c r="L172" s="605">
        <v>1.2430670641983852</v>
      </c>
      <c r="M172" s="605">
        <v>-1.3572100336443071</v>
      </c>
      <c r="N172" s="605">
        <v>-4.7829928479872592</v>
      </c>
      <c r="O172" s="605">
        <v>3.6374437495588268</v>
      </c>
      <c r="P172" s="605">
        <v>-2.2221353630078511</v>
      </c>
      <c r="Q172" s="605">
        <v>-0.87907800318637896</v>
      </c>
      <c r="R172" s="605">
        <v>-1.5077942370357249</v>
      </c>
      <c r="S172" s="605">
        <v>4.3831244982279713</v>
      </c>
      <c r="T172" s="605">
        <v>2.0731378245544647</v>
      </c>
      <c r="U172" s="605">
        <v>1.9913766906398678</v>
      </c>
      <c r="V172" s="605">
        <v>6.1639601167708946</v>
      </c>
      <c r="W172" s="605">
        <v>-7.6452077193024479</v>
      </c>
      <c r="X172" s="605">
        <v>0</v>
      </c>
      <c r="Y172" s="605">
        <v>8.5340712774169276</v>
      </c>
      <c r="Z172" s="605">
        <v>0.50354867510391443</v>
      </c>
    </row>
    <row r="173" spans="1:26">
      <c r="A173" s="613" t="s">
        <v>1044</v>
      </c>
      <c r="B173" s="613" t="s">
        <v>1045</v>
      </c>
      <c r="C173" s="613" t="s">
        <v>598</v>
      </c>
      <c r="D173" s="613" t="s">
        <v>597</v>
      </c>
    </row>
    <row r="174" spans="1:26">
      <c r="A174" s="613" t="s">
        <v>1044</v>
      </c>
      <c r="B174" s="613" t="s">
        <v>1045</v>
      </c>
      <c r="C174" s="613" t="s">
        <v>596</v>
      </c>
      <c r="D174" s="613" t="s">
        <v>595</v>
      </c>
      <c r="E174" s="604">
        <v>6.8571341553355722</v>
      </c>
      <c r="F174" s="604">
        <v>34.619125741868856</v>
      </c>
      <c r="G174" s="604">
        <v>11.43101365038612</v>
      </c>
      <c r="H174" s="604">
        <v>29.77681345944805</v>
      </c>
      <c r="I174" s="604">
        <v>13.448487134034764</v>
      </c>
      <c r="J174" s="605">
        <v>9.8910721094971734</v>
      </c>
      <c r="K174" s="605">
        <v>4.1984950868738196</v>
      </c>
      <c r="L174" s="605">
        <v>6.1546572415703622</v>
      </c>
      <c r="M174" s="605">
        <v>5.073257093043452</v>
      </c>
      <c r="N174" s="605">
        <v>7.3616093425665525</v>
      </c>
      <c r="O174" s="605">
        <v>9.4171481383634301</v>
      </c>
      <c r="P174" s="605">
        <v>5.0167143919932045</v>
      </c>
      <c r="Q174" s="605">
        <v>3.8740923503718392</v>
      </c>
      <c r="R174" s="605">
        <v>5.3100006251197982</v>
      </c>
      <c r="S174" s="605">
        <v>5.8485694080361981</v>
      </c>
      <c r="T174" s="605">
        <v>2.3818406241651928</v>
      </c>
      <c r="U174" s="605">
        <v>2.9419463112433561</v>
      </c>
      <c r="V174" s="605">
        <v>1.1128465197641617</v>
      </c>
      <c r="W174" s="605">
        <v>2.8607843778571578</v>
      </c>
      <c r="X174" s="605">
        <v>-1.1815702856460888</v>
      </c>
      <c r="Y174" s="605">
        <v>0.49164130320346544</v>
      </c>
      <c r="Z174" s="605">
        <v>1.6378397431207219</v>
      </c>
    </row>
    <row r="175" spans="1:26">
      <c r="A175" s="613" t="s">
        <v>1044</v>
      </c>
      <c r="B175" s="613" t="s">
        <v>1045</v>
      </c>
      <c r="C175" s="613" t="s">
        <v>594</v>
      </c>
      <c r="D175" s="613" t="s">
        <v>593</v>
      </c>
      <c r="F175" s="604">
        <v>94.927777216273483</v>
      </c>
      <c r="G175" s="604">
        <v>208.17541329700964</v>
      </c>
      <c r="H175" s="604">
        <v>37.080195274297068</v>
      </c>
      <c r="I175" s="604">
        <v>22.589238738703415</v>
      </c>
      <c r="J175" s="605">
        <v>29.233002066442992</v>
      </c>
      <c r="K175" s="605">
        <v>11.289144880627504</v>
      </c>
      <c r="L175" s="605">
        <v>8.5242764569044311</v>
      </c>
      <c r="M175" s="605">
        <v>7.0319033504244572</v>
      </c>
      <c r="N175" s="605">
        <v>6.5682860113148536</v>
      </c>
      <c r="O175" s="605">
        <v>5.2233796582999474</v>
      </c>
      <c r="P175" s="605">
        <v>8.6515560340193929</v>
      </c>
      <c r="Q175" s="605">
        <v>7.5847537147824937</v>
      </c>
      <c r="R175" s="605">
        <v>5.5327897385900116</v>
      </c>
      <c r="S175" s="605">
        <v>3.2708163209053964</v>
      </c>
      <c r="T175" s="605">
        <v>1.6600589411145563</v>
      </c>
      <c r="U175" s="605">
        <v>2.1136444004408332</v>
      </c>
      <c r="V175" s="605">
        <v>4.1729694252281604</v>
      </c>
      <c r="W175" s="605">
        <v>4.1243575846084894</v>
      </c>
      <c r="X175" s="605">
        <v>2.963710892072811</v>
      </c>
      <c r="Y175" s="605">
        <v>-1.0669803906117181</v>
      </c>
      <c r="Z175" s="605">
        <v>0.80499593276597636</v>
      </c>
    </row>
    <row r="176" spans="1:26">
      <c r="A176" s="613" t="s">
        <v>1044</v>
      </c>
      <c r="B176" s="613" t="s">
        <v>1045</v>
      </c>
      <c r="C176" s="613" t="s">
        <v>592</v>
      </c>
      <c r="D176" s="613" t="s">
        <v>591</v>
      </c>
      <c r="F176" s="604">
        <v>7.2469730677716626</v>
      </c>
      <c r="G176" s="604">
        <v>13.165523364874133</v>
      </c>
      <c r="H176" s="604">
        <v>13.587989396190352</v>
      </c>
      <c r="I176" s="604">
        <v>6.9473593673593541</v>
      </c>
      <c r="J176" s="605">
        <v>6.8440934227220254</v>
      </c>
      <c r="K176" s="605">
        <v>12.152711811286053</v>
      </c>
      <c r="L176" s="605">
        <v>6.2578876746896697</v>
      </c>
      <c r="M176" s="605">
        <v>5.6058281522977325</v>
      </c>
      <c r="N176" s="605">
        <v>3.3192455023891085</v>
      </c>
      <c r="O176" s="605">
        <v>10.702272314579361</v>
      </c>
      <c r="P176" s="605">
        <v>3.73526583055272</v>
      </c>
      <c r="Q176" s="605">
        <v>12.233949072356324</v>
      </c>
      <c r="R176" s="605">
        <v>1.7028464386572182</v>
      </c>
      <c r="S176" s="605">
        <v>7.1669801947985547</v>
      </c>
      <c r="T176" s="605">
        <v>5.3008409837805033</v>
      </c>
      <c r="U176" s="605">
        <v>4.2629753231666427</v>
      </c>
      <c r="V176" s="605">
        <v>16.568429581215511</v>
      </c>
      <c r="W176" s="605">
        <v>3.9824737212725552</v>
      </c>
      <c r="X176" s="605">
        <v>-2.0242914979757103</v>
      </c>
      <c r="Y176" s="605">
        <v>5.6074766355139758</v>
      </c>
      <c r="Z176" s="605">
        <v>7.3394495412843099</v>
      </c>
    </row>
    <row r="177" spans="1:26">
      <c r="A177" s="613" t="s">
        <v>1044</v>
      </c>
      <c r="B177" s="613" t="s">
        <v>1045</v>
      </c>
      <c r="C177" s="613" t="s">
        <v>590</v>
      </c>
      <c r="D177" s="613" t="s">
        <v>589</v>
      </c>
      <c r="E177" s="604">
        <v>215.46680065998191</v>
      </c>
    </row>
    <row r="178" spans="1:26">
      <c r="A178" s="613" t="s">
        <v>1044</v>
      </c>
      <c r="B178" s="613" t="s">
        <v>1045</v>
      </c>
      <c r="C178" s="613" t="s">
        <v>588</v>
      </c>
      <c r="D178" s="613" t="s">
        <v>587</v>
      </c>
      <c r="E178" s="604">
        <v>15.521507205436663</v>
      </c>
      <c r="F178" s="604">
        <v>15.727008693166965</v>
      </c>
      <c r="G178" s="604">
        <v>14.57115172156287</v>
      </c>
      <c r="H178" s="604">
        <v>13.08756887479899</v>
      </c>
      <c r="I178" s="604">
        <v>9.59401015335024</v>
      </c>
      <c r="J178" s="605">
        <v>10.250325952765692</v>
      </c>
      <c r="K178" s="605">
        <v>8.0896615070995495</v>
      </c>
      <c r="L178" s="605">
        <v>8.1064754475879113</v>
      </c>
      <c r="M178" s="605">
        <v>7.7104128145680733</v>
      </c>
      <c r="N178" s="605">
        <v>7.0732294474153292</v>
      </c>
      <c r="O178" s="605">
        <v>8.8095447929162418</v>
      </c>
      <c r="P178" s="605">
        <v>7.6669259383831161</v>
      </c>
      <c r="Q178" s="605">
        <v>10.749452405418353</v>
      </c>
      <c r="R178" s="605">
        <v>5.5502297825584179</v>
      </c>
      <c r="S178" s="605">
        <v>6.3718942256896725</v>
      </c>
      <c r="T178" s="605">
        <v>5.4446739251013696</v>
      </c>
      <c r="U178" s="605">
        <v>6.5276131156196442</v>
      </c>
      <c r="V178" s="605">
        <v>8.0789494503003851</v>
      </c>
      <c r="W178" s="605">
        <v>8.298147889009627</v>
      </c>
      <c r="X178" s="605">
        <v>7.6506324188053725</v>
      </c>
      <c r="Y178" s="605">
        <v>7.8616085752844356</v>
      </c>
      <c r="Z178" s="605">
        <v>8.0056170979316192</v>
      </c>
    </row>
    <row r="179" spans="1:26">
      <c r="A179" s="613" t="s">
        <v>1044</v>
      </c>
      <c r="B179" s="613" t="s">
        <v>1045</v>
      </c>
      <c r="C179" s="613" t="s">
        <v>586</v>
      </c>
      <c r="D179" s="613" t="s">
        <v>585</v>
      </c>
      <c r="X179" s="605">
        <v>-17.780883243520321</v>
      </c>
      <c r="Y179" s="605">
        <v>20.93409783630868</v>
      </c>
      <c r="Z179" s="605">
        <v>54.238361458212523</v>
      </c>
    </row>
    <row r="180" spans="1:26">
      <c r="A180" s="613" t="s">
        <v>1044</v>
      </c>
      <c r="B180" s="613" t="s">
        <v>1045</v>
      </c>
      <c r="C180" s="613" t="s">
        <v>584</v>
      </c>
      <c r="D180" s="613" t="s">
        <v>583</v>
      </c>
      <c r="E180" s="604">
        <v>7.3262511672533179</v>
      </c>
      <c r="F180" s="604">
        <v>6.9351394977320382</v>
      </c>
      <c r="G180" s="604">
        <v>6.7107711959334466</v>
      </c>
      <c r="H180" s="604">
        <v>4.5372412403737314</v>
      </c>
      <c r="I180" s="604">
        <v>3.8798420092189332</v>
      </c>
      <c r="J180" s="605">
        <v>4.933129725868767</v>
      </c>
      <c r="K180" s="605">
        <v>3.4586279022038866</v>
      </c>
      <c r="L180" s="605">
        <v>2.3840532155461176</v>
      </c>
      <c r="M180" s="605">
        <v>2.4800688401461173</v>
      </c>
      <c r="N180" s="605">
        <v>2.6269826242220518</v>
      </c>
      <c r="O180" s="605">
        <v>3.3942957316472473</v>
      </c>
      <c r="P180" s="605">
        <v>4.1922082138247134</v>
      </c>
      <c r="Q180" s="605">
        <v>4.3530894901099941</v>
      </c>
      <c r="R180" s="605">
        <v>4.1626096718755861</v>
      </c>
      <c r="S180" s="605">
        <v>4.0426413390963489</v>
      </c>
      <c r="T180" s="605">
        <v>4.3439444691161384</v>
      </c>
      <c r="U180" s="605">
        <v>4.1404830915832775</v>
      </c>
      <c r="V180" s="605">
        <v>3.2676822547938968</v>
      </c>
      <c r="W180" s="605">
        <v>2.3750367040860141</v>
      </c>
      <c r="X180" s="605">
        <v>9.6174692207569024E-2</v>
      </c>
      <c r="Y180" s="605">
        <v>0.39963319894171434</v>
      </c>
      <c r="Z180" s="605">
        <v>0.95787768711797128</v>
      </c>
    </row>
    <row r="181" spans="1:26">
      <c r="A181" s="613" t="s">
        <v>1044</v>
      </c>
      <c r="B181" s="613" t="s">
        <v>1045</v>
      </c>
      <c r="C181" s="613" t="s">
        <v>582</v>
      </c>
      <c r="D181" s="613" t="s">
        <v>581</v>
      </c>
      <c r="E181" s="604">
        <v>20.06326999716994</v>
      </c>
      <c r="F181" s="604">
        <v>10.624009673792983</v>
      </c>
      <c r="G181" s="604">
        <v>9.4036969483408939</v>
      </c>
      <c r="H181" s="604">
        <v>9.8844593279547865</v>
      </c>
      <c r="I181" s="604">
        <v>9.7705003352917146</v>
      </c>
      <c r="J181" s="605">
        <v>9.3035279348344204</v>
      </c>
      <c r="K181" s="605">
        <v>10.817420785701898</v>
      </c>
      <c r="L181" s="605">
        <v>8.9245745184087184</v>
      </c>
      <c r="M181" s="605">
        <v>9.214064453883438</v>
      </c>
      <c r="N181" s="605">
        <v>4.1627632516410245</v>
      </c>
      <c r="O181" s="605">
        <v>7.2773413062537742</v>
      </c>
      <c r="P181" s="605">
        <v>13.664749091822472</v>
      </c>
      <c r="Q181" s="605">
        <v>11.812565268042789</v>
      </c>
      <c r="R181" s="605">
        <v>5.1491384254296406</v>
      </c>
      <c r="S181" s="605">
        <v>8.8014924612304952</v>
      </c>
      <c r="T181" s="605">
        <v>10.418726751389883</v>
      </c>
      <c r="U181" s="605">
        <v>11.277881107574444</v>
      </c>
      <c r="V181" s="605">
        <v>14.027570114430475</v>
      </c>
      <c r="W181" s="605">
        <v>16.327091573736823</v>
      </c>
      <c r="X181" s="605">
        <v>5.8797919735409323</v>
      </c>
      <c r="Y181" s="605">
        <v>7.2989699552831411</v>
      </c>
      <c r="Z181" s="605">
        <v>7.8480139518739378</v>
      </c>
    </row>
    <row r="182" spans="1:26">
      <c r="A182" s="613" t="s">
        <v>1044</v>
      </c>
      <c r="B182" s="613" t="s">
        <v>1045</v>
      </c>
      <c r="C182" s="613" t="s">
        <v>580</v>
      </c>
      <c r="D182" s="613" t="s">
        <v>579</v>
      </c>
      <c r="E182" s="604">
        <v>8.6609918275166535</v>
      </c>
      <c r="F182" s="604">
        <v>2.9708151386713695</v>
      </c>
      <c r="G182" s="604">
        <v>6.937372948664617</v>
      </c>
      <c r="H182" s="604">
        <v>2.2797114145844972</v>
      </c>
      <c r="I182" s="604">
        <v>6.3683002161339894</v>
      </c>
      <c r="J182" s="605">
        <v>0.37712556706081557</v>
      </c>
      <c r="K182" s="605">
        <v>-0.11530645317088783</v>
      </c>
      <c r="L182" s="605">
        <v>4.8191043676820442</v>
      </c>
      <c r="M182" s="605">
        <v>3.2664559146633252</v>
      </c>
      <c r="N182" s="605">
        <v>0.89745446743036439</v>
      </c>
      <c r="O182" s="605">
        <v>27.044396267696143</v>
      </c>
      <c r="P182" s="605">
        <v>3.9976596037502645</v>
      </c>
      <c r="Q182" s="605">
        <v>2.8932416528914189</v>
      </c>
      <c r="R182" s="605">
        <v>-2.0301848612899676</v>
      </c>
      <c r="S182" s="605">
        <v>3.3951142494126145</v>
      </c>
      <c r="T182" s="605">
        <v>-1.8684224680420556</v>
      </c>
      <c r="U182" s="605">
        <v>12.117429270564145</v>
      </c>
      <c r="V182" s="605">
        <v>6.5823045894859149</v>
      </c>
      <c r="W182" s="605">
        <v>2.5351208833485259</v>
      </c>
      <c r="X182" s="605">
        <v>-5.7565031770565156E-2</v>
      </c>
      <c r="Y182" s="605">
        <v>0.1681313539971967</v>
      </c>
      <c r="Z182" s="605">
        <v>1.4044016300062339</v>
      </c>
    </row>
    <row r="183" spans="1:26">
      <c r="A183" s="613" t="s">
        <v>1044</v>
      </c>
      <c r="B183" s="613" t="s">
        <v>1045</v>
      </c>
      <c r="C183" s="613" t="s">
        <v>578</v>
      </c>
      <c r="D183" s="613" t="s">
        <v>577</v>
      </c>
      <c r="E183" s="604">
        <v>3.2054869298095952</v>
      </c>
      <c r="F183" s="604">
        <v>5.7968381478303428</v>
      </c>
      <c r="G183" s="604">
        <v>3.514604380587727</v>
      </c>
      <c r="H183" s="604">
        <v>0.35380687421138646</v>
      </c>
      <c r="I183" s="604">
        <v>3.7161468990291695</v>
      </c>
      <c r="J183" s="605">
        <v>4.9061815440433207</v>
      </c>
      <c r="K183" s="605">
        <v>-4.1984998769506063</v>
      </c>
      <c r="L183" s="605">
        <v>6.2875496803297182</v>
      </c>
      <c r="M183" s="605">
        <v>2.2898456472619273</v>
      </c>
      <c r="N183" s="605">
        <v>2.8927633276925491</v>
      </c>
      <c r="O183" s="605">
        <v>6.1839217659788375</v>
      </c>
      <c r="P183" s="605">
        <v>-2.6794668196006342</v>
      </c>
      <c r="Q183" s="605">
        <v>1.9673621103211616</v>
      </c>
      <c r="R183" s="605">
        <v>3.4617567295359208</v>
      </c>
      <c r="S183" s="605">
        <v>1.3355183320986015</v>
      </c>
      <c r="T183" s="605">
        <v>7.9040566169609434</v>
      </c>
      <c r="U183" s="605">
        <v>2.5270006625150927</v>
      </c>
      <c r="V183" s="605">
        <v>9.5919620128399146</v>
      </c>
      <c r="W183" s="605">
        <v>-1.4940654215875071</v>
      </c>
      <c r="X183" s="605">
        <v>-0.21264857299398443</v>
      </c>
      <c r="Y183" s="605">
        <v>2.5620639136749048</v>
      </c>
      <c r="Z183" s="605">
        <v>2.8415147406122117</v>
      </c>
    </row>
    <row r="184" spans="1:26">
      <c r="A184" s="613" t="s">
        <v>1044</v>
      </c>
      <c r="B184" s="613" t="s">
        <v>1045</v>
      </c>
      <c r="C184" s="613" t="s">
        <v>576</v>
      </c>
      <c r="D184" s="613" t="s">
        <v>575</v>
      </c>
    </row>
    <row r="185" spans="1:26">
      <c r="A185" s="613" t="s">
        <v>1044</v>
      </c>
      <c r="B185" s="613" t="s">
        <v>1045</v>
      </c>
      <c r="C185" s="613" t="s">
        <v>1039</v>
      </c>
      <c r="D185" s="613" t="s">
        <v>573</v>
      </c>
      <c r="E185" s="604">
        <v>6.4246603954495924</v>
      </c>
      <c r="F185" s="604">
        <v>6.5509887054082014</v>
      </c>
      <c r="G185" s="604">
        <v>2.061122395499936</v>
      </c>
      <c r="H185" s="604">
        <v>2.2341599102332594</v>
      </c>
      <c r="I185" s="604">
        <v>5.0312312507602144</v>
      </c>
      <c r="J185" s="605">
        <v>8.4614310993240878</v>
      </c>
      <c r="K185" s="605">
        <v>4.2457473363441238</v>
      </c>
      <c r="L185" s="605">
        <v>-8.0965389491379227</v>
      </c>
      <c r="M185" s="605">
        <v>3.1191811045966347</v>
      </c>
      <c r="N185" s="605">
        <v>4.0838822790334461E-3</v>
      </c>
      <c r="O185" s="605">
        <v>20.439496219163303</v>
      </c>
      <c r="P185" s="605">
        <v>6.6870847442319246</v>
      </c>
      <c r="Q185" s="605">
        <v>1.0132392188084083</v>
      </c>
      <c r="R185" s="605">
        <v>-3.0811036341629432</v>
      </c>
      <c r="S185" s="605">
        <v>3.9952689969282602</v>
      </c>
      <c r="T185" s="605">
        <v>2.9921501737400149</v>
      </c>
      <c r="U185" s="605">
        <v>2.9144964204887742</v>
      </c>
      <c r="V185" s="605">
        <v>8.3768339356014394</v>
      </c>
      <c r="W185" s="605">
        <v>0.69018171476302825</v>
      </c>
      <c r="X185" s="605">
        <v>-1.6718904106121926</v>
      </c>
      <c r="Y185" s="605">
        <v>3.2356355357850504</v>
      </c>
      <c r="Z185" s="605">
        <v>1.81446757896056</v>
      </c>
    </row>
    <row r="186" spans="1:26">
      <c r="A186" s="613" t="s">
        <v>1044</v>
      </c>
      <c r="B186" s="613" t="s">
        <v>1045</v>
      </c>
      <c r="C186" s="613" t="s">
        <v>572</v>
      </c>
      <c r="D186" s="613" t="s">
        <v>571</v>
      </c>
      <c r="E186" s="604">
        <v>66.235600527310112</v>
      </c>
      <c r="F186" s="604">
        <v>88.772845134813878</v>
      </c>
      <c r="G186" s="604">
        <v>109.23364583404407</v>
      </c>
      <c r="H186" s="604">
        <v>97.487349552287782</v>
      </c>
      <c r="I186" s="604">
        <v>159.26697597846419</v>
      </c>
      <c r="J186" s="605">
        <v>104.55502996710396</v>
      </c>
      <c r="K186" s="605">
        <v>32.562253924556416</v>
      </c>
      <c r="L186" s="605">
        <v>47.5834460419469</v>
      </c>
      <c r="M186" s="605">
        <v>17.662272388841032</v>
      </c>
      <c r="N186" s="605">
        <v>15.823574865447938</v>
      </c>
      <c r="O186" s="605">
        <v>7.7921678814079769</v>
      </c>
      <c r="P186" s="605">
        <v>1.9276425129424126</v>
      </c>
      <c r="Q186" s="605">
        <v>8.4762402550360179</v>
      </c>
      <c r="R186" s="605">
        <v>10.27372713451868</v>
      </c>
      <c r="S186" s="605">
        <v>14.319779462083133</v>
      </c>
      <c r="T186" s="605">
        <v>9.8110609346360604</v>
      </c>
      <c r="U186" s="605">
        <v>6.1719913393772288</v>
      </c>
      <c r="V186" s="605">
        <v>8.9600725848731884</v>
      </c>
      <c r="W186" s="605">
        <v>14.464039566357584</v>
      </c>
      <c r="X186" s="605">
        <v>2.0079138528838172</v>
      </c>
      <c r="Y186" s="605">
        <v>17.364062784238925</v>
      </c>
      <c r="Z186" s="605">
        <v>9.1732823625345645</v>
      </c>
    </row>
    <row r="187" spans="1:26">
      <c r="A187" s="613" t="s">
        <v>1044</v>
      </c>
      <c r="B187" s="613" t="s">
        <v>1045</v>
      </c>
      <c r="C187" s="613" t="s">
        <v>570</v>
      </c>
      <c r="D187" s="613" t="s">
        <v>569</v>
      </c>
      <c r="E187" s="604">
        <v>43.855871096999998</v>
      </c>
      <c r="F187" s="604">
        <v>12.327737408999999</v>
      </c>
      <c r="G187" s="604">
        <v>35.650006841</v>
      </c>
      <c r="H187" s="604">
        <v>159.01446218000001</v>
      </c>
      <c r="I187" s="604">
        <v>439.01649990999999</v>
      </c>
      <c r="J187" s="605">
        <v>273.93267434000001</v>
      </c>
      <c r="K187" s="605">
        <v>11.099972284</v>
      </c>
      <c r="L187" s="605">
        <v>1.9000661723000001</v>
      </c>
      <c r="M187" s="605">
        <v>0.10417729120999999</v>
      </c>
      <c r="N187" s="605">
        <v>103.21439193000001</v>
      </c>
      <c r="O187" s="605">
        <v>54.750090413999999</v>
      </c>
      <c r="P187" s="605">
        <v>35.177313212000001</v>
      </c>
      <c r="Q187" s="605">
        <v>45.252442430000002</v>
      </c>
      <c r="R187" s="605">
        <v>23.079582432999999</v>
      </c>
      <c r="S187" s="605">
        <v>12.892639311</v>
      </c>
      <c r="T187" s="605">
        <v>15.501664406</v>
      </c>
      <c r="U187" s="605">
        <v>41.617112437000003</v>
      </c>
      <c r="V187" s="605">
        <v>6.4252012212</v>
      </c>
      <c r="W187" s="605">
        <v>15.521143538</v>
      </c>
      <c r="X187" s="605">
        <v>6.9340629566</v>
      </c>
      <c r="Y187" s="605">
        <v>7.3952311588999997</v>
      </c>
    </row>
    <row r="188" spans="1:26">
      <c r="A188" s="613" t="s">
        <v>1044</v>
      </c>
      <c r="B188" s="613" t="s">
        <v>1045</v>
      </c>
      <c r="C188" s="613" t="s">
        <v>568</v>
      </c>
      <c r="D188" s="613" t="s">
        <v>567</v>
      </c>
      <c r="E188" s="604">
        <v>30.384909438233535</v>
      </c>
      <c r="F188" s="604">
        <v>8.7777527296664317</v>
      </c>
      <c r="G188" s="604">
        <v>11.18824753620504</v>
      </c>
      <c r="H188" s="604">
        <v>17.389760576382926</v>
      </c>
      <c r="I188" s="604">
        <v>10.970427457013059</v>
      </c>
      <c r="J188" s="605">
        <v>16.64938095785709</v>
      </c>
      <c r="K188" s="605">
        <v>7.6823638851547571</v>
      </c>
      <c r="L188" s="605">
        <v>11.344842610722054</v>
      </c>
      <c r="M188" s="605">
        <v>7.4052770558233476</v>
      </c>
      <c r="N188" s="605">
        <v>5.3700594012561282</v>
      </c>
      <c r="O188" s="605">
        <v>9.9388799593943133</v>
      </c>
      <c r="P188" s="605">
        <v>8.5440376744968347</v>
      </c>
      <c r="Q188" s="605">
        <v>9.1444184950321841</v>
      </c>
      <c r="R188" s="605">
        <v>6.3057454869208271</v>
      </c>
      <c r="S188" s="605">
        <v>8.3388254957485373</v>
      </c>
      <c r="T188" s="605">
        <v>2.5679370013611305</v>
      </c>
      <c r="U188" s="605">
        <v>17.591547278269431</v>
      </c>
      <c r="V188" s="605">
        <v>4.1328323339641599</v>
      </c>
      <c r="W188" s="605">
        <v>13.279382713159762</v>
      </c>
      <c r="X188" s="605">
        <v>-1.0031467227190376</v>
      </c>
      <c r="Y188" s="605">
        <v>6.1820207178690652</v>
      </c>
      <c r="Z188" s="605">
        <v>5.3242938398653052</v>
      </c>
    </row>
    <row r="189" spans="1:26">
      <c r="A189" s="613" t="s">
        <v>1044</v>
      </c>
      <c r="B189" s="613" t="s">
        <v>1045</v>
      </c>
      <c r="C189" s="613" t="s">
        <v>566</v>
      </c>
      <c r="D189" s="613" t="s">
        <v>565</v>
      </c>
      <c r="E189" s="604">
        <v>8.7157201126390191</v>
      </c>
      <c r="F189" s="604">
        <v>8.9774455145167167</v>
      </c>
      <c r="G189" s="604">
        <v>0.97771173630772523</v>
      </c>
      <c r="H189" s="604">
        <v>3.2441296326690292</v>
      </c>
      <c r="I189" s="604">
        <v>2.6256900627891184</v>
      </c>
      <c r="J189" s="605">
        <v>3.7184169054993248</v>
      </c>
      <c r="K189" s="605">
        <v>0.82478489799025567</v>
      </c>
      <c r="L189" s="605">
        <v>1.515720148958863</v>
      </c>
      <c r="M189" s="605">
        <v>0.5339290763679827</v>
      </c>
      <c r="N189" s="605">
        <v>0.89809775159004346</v>
      </c>
      <c r="O189" s="605">
        <v>1.4245606086940938</v>
      </c>
      <c r="P189" s="605">
        <v>2.3702695661147715</v>
      </c>
      <c r="Q189" s="605">
        <v>1.5327771553663752</v>
      </c>
      <c r="R189" s="605">
        <v>1.7659449617413401</v>
      </c>
      <c r="S189" s="605">
        <v>0.31358971607538422</v>
      </c>
      <c r="T189" s="605">
        <v>0.88562122574697355</v>
      </c>
      <c r="U189" s="605">
        <v>1.9422652144108525</v>
      </c>
      <c r="V189" s="605">
        <v>2.7596598072019418</v>
      </c>
      <c r="W189" s="605">
        <v>3.1375101506678789</v>
      </c>
      <c r="X189" s="605">
        <v>2.0562144343733451</v>
      </c>
      <c r="Y189" s="605">
        <v>0.84906298745268316</v>
      </c>
      <c r="Z189" s="605">
        <v>1.0197665311715127</v>
      </c>
    </row>
    <row r="190" spans="1:26">
      <c r="A190" s="613" t="s">
        <v>1044</v>
      </c>
      <c r="B190" s="613" t="s">
        <v>1045</v>
      </c>
      <c r="C190" s="613" t="s">
        <v>564</v>
      </c>
      <c r="D190" s="613" t="s">
        <v>563</v>
      </c>
      <c r="E190" s="604">
        <v>4.6036212724299759</v>
      </c>
      <c r="F190" s="604">
        <v>5.4091048316053332</v>
      </c>
      <c r="G190" s="604">
        <v>2.1246350084210803</v>
      </c>
      <c r="H190" s="604">
        <v>2.3220240222929505</v>
      </c>
      <c r="I190" s="604">
        <v>1.1843870944721573</v>
      </c>
      <c r="J190" s="605">
        <v>0.73775772161108932</v>
      </c>
      <c r="K190" s="605">
        <v>0.18641869895550656</v>
      </c>
      <c r="L190" s="605">
        <v>0.40628225260748252</v>
      </c>
      <c r="M190" s="605">
        <v>-0.39284122758363083</v>
      </c>
      <c r="N190" s="605">
        <v>0.22528339358549943</v>
      </c>
      <c r="O190" s="605">
        <v>1.5012169616084492</v>
      </c>
      <c r="P190" s="605">
        <v>1.2477972810709446</v>
      </c>
      <c r="Q190" s="605">
        <v>0.61264792478242214</v>
      </c>
      <c r="R190" s="605">
        <v>0.82623738600045726</v>
      </c>
      <c r="S190" s="605">
        <v>0.83790223115003926</v>
      </c>
      <c r="T190" s="605">
        <v>0.25095172583759506</v>
      </c>
      <c r="U190" s="605">
        <v>2.2078968183828209</v>
      </c>
      <c r="V190" s="605">
        <v>2.5071397233717079</v>
      </c>
      <c r="W190" s="605">
        <v>2.7778333313572574</v>
      </c>
      <c r="X190" s="605">
        <v>-0.44579995206520096</v>
      </c>
      <c r="Y190" s="605">
        <v>0.54693292079095102</v>
      </c>
      <c r="Z190" s="605">
        <v>0.23968957979198535</v>
      </c>
    </row>
    <row r="191" spans="1:26">
      <c r="A191" s="613" t="s">
        <v>1044</v>
      </c>
      <c r="B191" s="613" t="s">
        <v>1045</v>
      </c>
      <c r="C191" s="613" t="s">
        <v>562</v>
      </c>
      <c r="D191" s="613" t="s">
        <v>561</v>
      </c>
      <c r="E191" s="604">
        <v>19.334870157116057</v>
      </c>
      <c r="F191" s="604">
        <v>7.6105170343653441</v>
      </c>
      <c r="G191" s="604">
        <v>5.1189858186402262</v>
      </c>
      <c r="H191" s="604">
        <v>5.8530815469422919</v>
      </c>
      <c r="I191" s="604">
        <v>13.623472319972279</v>
      </c>
      <c r="J191" s="605">
        <v>6.6840413277191857</v>
      </c>
      <c r="K191" s="605">
        <v>15.89656665457133</v>
      </c>
      <c r="L191" s="605">
        <v>6.0112406283755462</v>
      </c>
      <c r="M191" s="605">
        <v>-0.29940104215236829</v>
      </c>
      <c r="N191" s="605">
        <v>7.4424275243679716</v>
      </c>
      <c r="O191" s="605">
        <v>9.7009859698300289</v>
      </c>
      <c r="P191" s="605">
        <v>4.5635715337418219</v>
      </c>
      <c r="Q191" s="605">
        <v>-1.3051787227628324</v>
      </c>
      <c r="R191" s="605">
        <v>0.5974535155998808</v>
      </c>
      <c r="S191" s="605">
        <v>10.329338444154217</v>
      </c>
      <c r="T191" s="605">
        <v>11.966431609984184</v>
      </c>
      <c r="U191" s="605">
        <v>7.7897473567259112</v>
      </c>
      <c r="V191" s="605">
        <v>11.967172478148868</v>
      </c>
      <c r="W191" s="605">
        <v>15.954962320360181</v>
      </c>
      <c r="X191" s="605">
        <v>-2.801627806535123</v>
      </c>
      <c r="Y191" s="605">
        <v>6.2640432533393806</v>
      </c>
    </row>
    <row r="192" spans="1:26">
      <c r="A192" s="613" t="s">
        <v>1044</v>
      </c>
      <c r="B192" s="613" t="s">
        <v>1045</v>
      </c>
      <c r="C192" s="613" t="s">
        <v>560</v>
      </c>
      <c r="D192" s="613" t="s">
        <v>559</v>
      </c>
      <c r="E192" s="604">
        <v>6.222177512091946</v>
      </c>
      <c r="F192" s="604">
        <v>99.698482519516745</v>
      </c>
      <c r="G192" s="604">
        <v>573.79521874079535</v>
      </c>
      <c r="H192" s="604">
        <v>1207.2112362541898</v>
      </c>
      <c r="I192" s="604">
        <v>221.04763737486934</v>
      </c>
      <c r="J192" s="605">
        <v>346.00039687735728</v>
      </c>
      <c r="K192" s="605">
        <v>430.55279031470297</v>
      </c>
      <c r="L192" s="605">
        <v>65.230664989360889</v>
      </c>
      <c r="M192" s="605">
        <v>87.827647074108967</v>
      </c>
      <c r="N192" s="605">
        <v>26.50724278810857</v>
      </c>
      <c r="O192" s="605">
        <v>22.667855863544446</v>
      </c>
      <c r="P192" s="605">
        <v>30.208168575212852</v>
      </c>
      <c r="Q192" s="605">
        <v>20.669897989276294</v>
      </c>
      <c r="R192" s="605">
        <v>27.913002500360477</v>
      </c>
      <c r="S192" s="605">
        <v>17.199757082225361</v>
      </c>
      <c r="T192" s="605">
        <v>5.7634667550388201</v>
      </c>
      <c r="U192" s="605">
        <v>53.59518943119653</v>
      </c>
      <c r="V192" s="605">
        <v>12.692191765226497</v>
      </c>
      <c r="W192" s="605">
        <v>14.056632144555437</v>
      </c>
      <c r="X192" s="605">
        <v>12.096332808265544</v>
      </c>
      <c r="Y192" s="605">
        <v>12.48209813602071</v>
      </c>
      <c r="Z192" s="605">
        <v>13.32720515490611</v>
      </c>
    </row>
    <row r="193" spans="1:26">
      <c r="A193" s="613" t="s">
        <v>1044</v>
      </c>
      <c r="B193" s="613" t="s">
        <v>1045</v>
      </c>
      <c r="C193" s="613" t="s">
        <v>558</v>
      </c>
      <c r="D193" s="613" t="s">
        <v>557</v>
      </c>
      <c r="E193" s="604">
        <v>22.449185682932566</v>
      </c>
      <c r="F193" s="604">
        <v>28.112604363058296</v>
      </c>
      <c r="G193" s="604">
        <v>25.375481117545903</v>
      </c>
      <c r="H193" s="604">
        <v>24.461986330023905</v>
      </c>
      <c r="I193" s="604">
        <v>31.169954273954517</v>
      </c>
      <c r="J193" s="605">
        <v>26.861951354104391</v>
      </c>
      <c r="K193" s="605">
        <v>19.313655842318013</v>
      </c>
      <c r="L193" s="605">
        <v>20.587232146863116</v>
      </c>
      <c r="M193" s="605">
        <v>27.339312119781894</v>
      </c>
      <c r="N193" s="605">
        <v>10.909385425856357</v>
      </c>
      <c r="O193" s="605">
        <v>7.5720646445445254</v>
      </c>
      <c r="P193" s="605">
        <v>5.3055457088922964</v>
      </c>
      <c r="Q193" s="605">
        <v>7.0992353809821225</v>
      </c>
      <c r="R193" s="605">
        <v>8.4498800359500592</v>
      </c>
      <c r="S193" s="605">
        <v>7.0223237968405385</v>
      </c>
      <c r="T193" s="605">
        <v>6.4262025230791977</v>
      </c>
      <c r="U193" s="605">
        <v>5.2833435835800486</v>
      </c>
      <c r="V193" s="605">
        <v>8.9716003103201416</v>
      </c>
      <c r="W193" s="605">
        <v>10.109976740422752</v>
      </c>
      <c r="X193" s="605">
        <v>7.3784911657241707</v>
      </c>
      <c r="Y193" s="605">
        <v>6.9331692124166864</v>
      </c>
      <c r="Z193" s="605">
        <v>9.1835603636445597</v>
      </c>
    </row>
    <row r="194" spans="1:26">
      <c r="A194" s="613" t="s">
        <v>1044</v>
      </c>
      <c r="B194" s="613" t="s">
        <v>1045</v>
      </c>
      <c r="C194" s="613" t="s">
        <v>556</v>
      </c>
      <c r="D194" s="613" t="s">
        <v>555</v>
      </c>
      <c r="E194" s="604">
        <v>5.7731839797497031</v>
      </c>
      <c r="F194" s="604">
        <v>5.7465228150061165</v>
      </c>
      <c r="G194" s="604">
        <v>4.4904535837605692</v>
      </c>
      <c r="H194" s="604">
        <v>3.2869390267402707</v>
      </c>
      <c r="I194" s="604">
        <v>5.2078507275070081</v>
      </c>
      <c r="J194" s="605">
        <v>5.5897501156769493</v>
      </c>
      <c r="K194" s="605">
        <v>4.0102920210671016</v>
      </c>
      <c r="L194" s="605">
        <v>4.0635710915122729</v>
      </c>
      <c r="M194" s="605">
        <v>9.2376192950513172</v>
      </c>
      <c r="N194" s="605">
        <v>-4.038220938155817</v>
      </c>
      <c r="O194" s="605">
        <v>1.3461606871146188</v>
      </c>
      <c r="P194" s="605">
        <v>2.0694715964116881</v>
      </c>
      <c r="Q194" s="605">
        <v>0.81685768042451912</v>
      </c>
      <c r="R194" s="605">
        <v>1.3279770126683417</v>
      </c>
      <c r="S194" s="605">
        <v>3.1258845135867261</v>
      </c>
      <c r="T194" s="605">
        <v>4.4870779009692114</v>
      </c>
      <c r="U194" s="605">
        <v>5.2428963340532846</v>
      </c>
      <c r="V194" s="605">
        <v>3.452810673332678</v>
      </c>
      <c r="W194" s="605">
        <v>3.9313030640710735</v>
      </c>
      <c r="X194" s="605">
        <v>1.9466451716869386</v>
      </c>
      <c r="Y194" s="605">
        <v>3.6631921686217908</v>
      </c>
      <c r="Z194" s="605">
        <v>4.2276275510102295</v>
      </c>
    </row>
    <row r="195" spans="1:26">
      <c r="A195" s="613" t="s">
        <v>1044</v>
      </c>
      <c r="B195" s="613" t="s">
        <v>1045</v>
      </c>
      <c r="C195" s="613" t="s">
        <v>554</v>
      </c>
      <c r="D195" s="613" t="s">
        <v>1050</v>
      </c>
      <c r="O195" s="605">
        <v>2.9988893002591794</v>
      </c>
      <c r="P195" s="605">
        <v>0.14445648248464238</v>
      </c>
      <c r="Q195" s="605">
        <v>3.180223157315254E-2</v>
      </c>
      <c r="R195" s="605">
        <v>4.7114789614509647</v>
      </c>
      <c r="S195" s="605">
        <v>-0.28297925061092144</v>
      </c>
      <c r="T195" s="605">
        <v>38.245370897898965</v>
      </c>
      <c r="U195" s="605">
        <v>1.2259425466603915</v>
      </c>
      <c r="V195" s="605">
        <v>5.6402954067624052</v>
      </c>
      <c r="W195" s="605">
        <v>10.475030866229758</v>
      </c>
      <c r="X195" s="605">
        <v>5.0946273614985671</v>
      </c>
      <c r="Y195" s="605">
        <v>1.4338281943915661</v>
      </c>
      <c r="Z195" s="605">
        <v>8.899980017783534</v>
      </c>
    </row>
    <row r="196" spans="1:26">
      <c r="A196" s="613" t="s">
        <v>1044</v>
      </c>
      <c r="B196" s="613" t="s">
        <v>1045</v>
      </c>
      <c r="C196" s="613" t="s">
        <v>552</v>
      </c>
      <c r="D196" s="613" t="s">
        <v>551</v>
      </c>
      <c r="E196" s="604">
        <v>2.9759444596309805</v>
      </c>
      <c r="F196" s="604">
        <v>2.6710928072847082</v>
      </c>
      <c r="G196" s="604">
        <v>3.2454346236337983</v>
      </c>
      <c r="H196" s="604">
        <v>-8.1967735231872751</v>
      </c>
      <c r="I196" s="604">
        <v>35.842381363210251</v>
      </c>
      <c r="J196" s="605">
        <v>11.084210370895306</v>
      </c>
      <c r="K196" s="605">
        <v>5.3879278074891346</v>
      </c>
      <c r="L196" s="605">
        <v>2.0360345395718156</v>
      </c>
      <c r="M196" s="605">
        <v>9.5566324609131357</v>
      </c>
      <c r="N196" s="605">
        <v>1.1151272166784594</v>
      </c>
      <c r="O196" s="605">
        <v>-4.2918312513331358</v>
      </c>
      <c r="P196" s="605">
        <v>7.7401821092758496</v>
      </c>
      <c r="Q196" s="605">
        <v>6.2169231022874101</v>
      </c>
      <c r="R196" s="605">
        <v>-9.8238331735353626</v>
      </c>
      <c r="S196" s="605">
        <v>3.0164694197573994</v>
      </c>
      <c r="T196" s="605">
        <v>7.7525034934621004</v>
      </c>
      <c r="U196" s="605">
        <v>-0.7805282653676926</v>
      </c>
      <c r="V196" s="605">
        <v>2.6483076899000935</v>
      </c>
      <c r="W196" s="605">
        <v>14.408775459909066</v>
      </c>
      <c r="X196" s="605">
        <v>2.005270623097914</v>
      </c>
      <c r="Y196" s="605">
        <v>1.7624992383080524</v>
      </c>
      <c r="Z196" s="605">
        <v>3.0191672053251182</v>
      </c>
    </row>
    <row r="197" spans="1:26">
      <c r="A197" s="613" t="s">
        <v>1044</v>
      </c>
      <c r="B197" s="613" t="s">
        <v>1045</v>
      </c>
      <c r="C197" s="613" t="s">
        <v>550</v>
      </c>
      <c r="D197" s="613" t="s">
        <v>549</v>
      </c>
      <c r="E197" s="604">
        <v>12.247748200344134</v>
      </c>
      <c r="F197" s="604">
        <v>9.461307441245296</v>
      </c>
      <c r="G197" s="604">
        <v>7.4474954866118992</v>
      </c>
      <c r="H197" s="604">
        <v>6.5788716204878028E-2</v>
      </c>
      <c r="I197" s="604">
        <v>27.172308078798494</v>
      </c>
      <c r="J197" s="605">
        <v>-2.9782422896514902</v>
      </c>
      <c r="K197" s="605">
        <v>5.0736223069458504</v>
      </c>
      <c r="L197" s="605">
        <v>-0.77403794978287976</v>
      </c>
      <c r="M197" s="605">
        <v>2.2426388593449502</v>
      </c>
      <c r="N197" s="605">
        <v>6.444605626728503</v>
      </c>
      <c r="O197" s="605">
        <v>3.0789991369407375</v>
      </c>
      <c r="P197" s="605">
        <v>3.2276087081711609</v>
      </c>
      <c r="Q197" s="605">
        <v>8.7886905212920539</v>
      </c>
      <c r="R197" s="605">
        <v>9.3326067690590548</v>
      </c>
      <c r="S197" s="605">
        <v>5.4637354887891973</v>
      </c>
      <c r="T197" s="605">
        <v>5.5981458672579123</v>
      </c>
      <c r="U197" s="605">
        <v>17.744435820488064</v>
      </c>
      <c r="V197" s="605">
        <v>5.7715468386771391</v>
      </c>
      <c r="W197" s="605">
        <v>8.0265531055071477</v>
      </c>
      <c r="X197" s="605">
        <v>-2.0697051100338655</v>
      </c>
      <c r="Y197" s="605">
        <v>4.2839908552686552</v>
      </c>
      <c r="Z197" s="605">
        <v>5.2159974202751442</v>
      </c>
    </row>
    <row r="198" spans="1:26">
      <c r="A198" s="613" t="s">
        <v>1044</v>
      </c>
      <c r="B198" s="613" t="s">
        <v>1045</v>
      </c>
      <c r="C198" s="613" t="s">
        <v>548</v>
      </c>
      <c r="D198" s="613" t="s">
        <v>547</v>
      </c>
      <c r="E198" s="604">
        <v>15.492411794123839</v>
      </c>
      <c r="F198" s="604">
        <v>3.0522065753856538</v>
      </c>
      <c r="G198" s="604">
        <v>4.8844823836204938</v>
      </c>
      <c r="H198" s="604">
        <v>5.8784082860289004</v>
      </c>
      <c r="I198" s="604">
        <v>15.369656561482429</v>
      </c>
      <c r="J198" s="605">
        <v>4.0240781920204256</v>
      </c>
      <c r="K198" s="605">
        <v>4.9730346599620816</v>
      </c>
      <c r="L198" s="605">
        <v>0.98169599328690538</v>
      </c>
      <c r="M198" s="605">
        <v>-1.5325736378892714</v>
      </c>
      <c r="N198" s="605">
        <v>7.9360542064949442</v>
      </c>
      <c r="O198" s="605">
        <v>12.853069278639367</v>
      </c>
      <c r="P198" s="605">
        <v>2.8671860685754069</v>
      </c>
      <c r="Q198" s="605">
        <v>-5.2600349042927377</v>
      </c>
      <c r="R198" s="605">
        <v>9.8065535976246565</v>
      </c>
      <c r="S198" s="605">
        <v>6.3437624955735146</v>
      </c>
      <c r="T198" s="605">
        <v>17.290957672657044</v>
      </c>
      <c r="U198" s="605">
        <v>1.7365454525928072</v>
      </c>
      <c r="V198" s="605">
        <v>12.702470015156138</v>
      </c>
      <c r="W198" s="605">
        <v>24.62632700870158</v>
      </c>
      <c r="X198" s="605">
        <v>-26.633154772268114</v>
      </c>
      <c r="Y198" s="605">
        <v>6.9169210381573549</v>
      </c>
      <c r="Z198" s="605">
        <v>12.839452073045976</v>
      </c>
    </row>
    <row r="199" spans="1:26">
      <c r="A199" s="613" t="s">
        <v>1044</v>
      </c>
      <c r="B199" s="613" t="s">
        <v>1045</v>
      </c>
      <c r="C199" s="613" t="s">
        <v>546</v>
      </c>
      <c r="D199" s="613" t="s">
        <v>545</v>
      </c>
      <c r="E199" s="604">
        <v>4.4765042767302958</v>
      </c>
      <c r="F199" s="604">
        <v>7.0368021062429733</v>
      </c>
      <c r="G199" s="604">
        <v>5.6915449128890572</v>
      </c>
      <c r="H199" s="604">
        <v>4.6913430029800907</v>
      </c>
      <c r="I199" s="604">
        <v>4.5260579554063725</v>
      </c>
      <c r="J199" s="605">
        <v>5.3510950841624521</v>
      </c>
      <c r="K199" s="605">
        <v>4.3565957256655139</v>
      </c>
      <c r="L199" s="605">
        <v>14.125336619980303</v>
      </c>
      <c r="M199" s="605">
        <v>3.0931045651217346</v>
      </c>
      <c r="N199" s="605">
        <v>3.3976027202097043</v>
      </c>
      <c r="O199" s="605">
        <v>3.6898471077291219</v>
      </c>
      <c r="P199" s="605">
        <v>2.869326558849508</v>
      </c>
      <c r="Q199" s="605">
        <v>1.9048385997732851</v>
      </c>
      <c r="R199" s="605">
        <v>1.9371143854229729</v>
      </c>
      <c r="S199" s="605">
        <v>3.6212821361109064</v>
      </c>
      <c r="T199" s="605">
        <v>3.6613595232730916</v>
      </c>
      <c r="U199" s="605">
        <v>3.4304960611232218</v>
      </c>
      <c r="V199" s="605">
        <v>2.5793805866697284</v>
      </c>
      <c r="W199" s="605">
        <v>6.0760804926240866</v>
      </c>
      <c r="X199" s="605">
        <v>3.085041019146999</v>
      </c>
      <c r="Y199" s="605">
        <v>4.6121386663861301</v>
      </c>
      <c r="Z199" s="605">
        <v>3.8330648678548016</v>
      </c>
    </row>
    <row r="200" spans="1:26">
      <c r="A200" s="613" t="s">
        <v>1044</v>
      </c>
      <c r="B200" s="613" t="s">
        <v>1045</v>
      </c>
      <c r="C200" s="613" t="s">
        <v>544</v>
      </c>
      <c r="D200" s="613" t="s">
        <v>543</v>
      </c>
      <c r="E200" s="604">
        <v>58.244398109443779</v>
      </c>
      <c r="F200" s="604">
        <v>59.164106872493704</v>
      </c>
      <c r="G200" s="604">
        <v>65.199438280317366</v>
      </c>
      <c r="H200" s="604">
        <v>68.379428375261909</v>
      </c>
      <c r="I200" s="604">
        <v>104.74913720457724</v>
      </c>
      <c r="J200" s="605">
        <v>86.007542441307407</v>
      </c>
      <c r="K200" s="605">
        <v>77.223512213108336</v>
      </c>
      <c r="L200" s="605">
        <v>81.454862576243784</v>
      </c>
      <c r="M200" s="605">
        <v>137.96485284196663</v>
      </c>
      <c r="N200" s="605">
        <v>54.179007472819734</v>
      </c>
      <c r="O200" s="605">
        <v>49.225873169767084</v>
      </c>
      <c r="P200" s="605">
        <v>52.850551044079111</v>
      </c>
      <c r="Q200" s="605">
        <v>37.424838368762977</v>
      </c>
      <c r="R200" s="605">
        <v>23.270314791753563</v>
      </c>
      <c r="S200" s="605">
        <v>12.39987338004218</v>
      </c>
      <c r="T200" s="605">
        <v>7.0842922603020781</v>
      </c>
      <c r="U200" s="605">
        <v>9.3308682167267278</v>
      </c>
      <c r="V200" s="605">
        <v>6.2209319279919129</v>
      </c>
      <c r="W200" s="605">
        <v>11.994416177930106</v>
      </c>
      <c r="X200" s="605">
        <v>5.2943409611794863</v>
      </c>
      <c r="Y200" s="605">
        <v>5.6757397210575107</v>
      </c>
      <c r="Z200" s="605">
        <v>8.8765965768229336</v>
      </c>
    </row>
    <row r="201" spans="1:26">
      <c r="A201" s="613" t="s">
        <v>1044</v>
      </c>
      <c r="B201" s="613" t="s">
        <v>1045</v>
      </c>
      <c r="C201" s="613" t="s">
        <v>542</v>
      </c>
      <c r="D201" s="613" t="s">
        <v>541</v>
      </c>
      <c r="E201" s="604">
        <v>-20.934665212874307</v>
      </c>
      <c r="F201" s="604">
        <v>102.75862068755669</v>
      </c>
      <c r="G201" s="604">
        <v>3099.999999976978</v>
      </c>
      <c r="H201" s="604">
        <v>1133.9901478437764</v>
      </c>
      <c r="I201" s="604">
        <v>952.30714678849517</v>
      </c>
      <c r="J201" s="605">
        <v>705.71848585808323</v>
      </c>
      <c r="K201" s="605">
        <v>1014.2559747150704</v>
      </c>
      <c r="L201" s="605">
        <v>61.747088570025056</v>
      </c>
      <c r="M201" s="605">
        <v>17.62950860009505</v>
      </c>
      <c r="N201" s="605">
        <v>23.011437519350309</v>
      </c>
      <c r="O201" s="605">
        <v>23.45839221816108</v>
      </c>
      <c r="P201" s="605">
        <v>32.31486297551541</v>
      </c>
      <c r="Q201" s="605">
        <v>25.153099616378015</v>
      </c>
      <c r="R201" s="605">
        <v>27.154329851901025</v>
      </c>
      <c r="S201" s="605">
        <v>18.347763979571852</v>
      </c>
      <c r="T201" s="605">
        <v>7.0267910233575037</v>
      </c>
      <c r="U201" s="605">
        <v>12.260049791936709</v>
      </c>
      <c r="V201" s="605">
        <v>9.2616123638886307</v>
      </c>
      <c r="W201" s="605">
        <v>59.740385546837189</v>
      </c>
      <c r="X201" s="605">
        <v>9.7610162539125866</v>
      </c>
      <c r="Y201" s="605">
        <v>0.33505633304282867</v>
      </c>
      <c r="Z201" s="605">
        <v>10.462663368403497</v>
      </c>
    </row>
    <row r="202" spans="1:26">
      <c r="A202" s="613" t="s">
        <v>1044</v>
      </c>
      <c r="B202" s="613" t="s">
        <v>1045</v>
      </c>
      <c r="C202" s="613" t="s">
        <v>540</v>
      </c>
      <c r="D202" s="613" t="s">
        <v>539</v>
      </c>
    </row>
    <row r="203" spans="1:26">
      <c r="A203" s="613" t="s">
        <v>1044</v>
      </c>
      <c r="B203" s="613" t="s">
        <v>1045</v>
      </c>
      <c r="C203" s="613" t="s">
        <v>538</v>
      </c>
      <c r="D203" s="613" t="s">
        <v>537</v>
      </c>
      <c r="F203" s="604">
        <v>2.6463565707973231</v>
      </c>
      <c r="G203" s="604">
        <v>7.3449543258038403</v>
      </c>
      <c r="H203" s="604">
        <v>2.5462614896990914</v>
      </c>
      <c r="I203" s="604">
        <v>-4.6636698025922385</v>
      </c>
      <c r="J203" s="605">
        <v>5.1478296728420787</v>
      </c>
      <c r="K203" s="605">
        <v>12.692845196328406</v>
      </c>
      <c r="L203" s="605">
        <v>-1.3048885422199845</v>
      </c>
      <c r="M203" s="605">
        <v>2.7403705907150311</v>
      </c>
      <c r="N203" s="605">
        <v>6.1212117803374895</v>
      </c>
      <c r="O203" s="605">
        <v>12.826283453589141</v>
      </c>
      <c r="P203" s="605">
        <v>5.9135189765854932</v>
      </c>
      <c r="Q203" s="605">
        <v>3.3162946249441205</v>
      </c>
      <c r="R203" s="605">
        <v>2.2530144444016855</v>
      </c>
      <c r="S203" s="605">
        <v>5.5999361615944423</v>
      </c>
      <c r="T203" s="605">
        <v>1.4973461263796111</v>
      </c>
      <c r="U203" s="605">
        <v>3.2955339539508515</v>
      </c>
      <c r="V203" s="605">
        <v>1.0705206246251322</v>
      </c>
      <c r="W203" s="605">
        <v>3.634049544087631</v>
      </c>
      <c r="X203" s="605">
        <v>-2.1205215272689202</v>
      </c>
      <c r="Y203" s="605">
        <v>3.2860007033933698</v>
      </c>
      <c r="Z203" s="605">
        <v>-1.1567316175044766</v>
      </c>
    </row>
    <row r="204" spans="1:26">
      <c r="A204" s="613" t="s">
        <v>1044</v>
      </c>
      <c r="B204" s="613" t="s">
        <v>1045</v>
      </c>
      <c r="C204" s="613" t="s">
        <v>536</v>
      </c>
      <c r="D204" s="613" t="s">
        <v>535</v>
      </c>
      <c r="E204" s="604">
        <v>44.380089673681823</v>
      </c>
      <c r="F204" s="604">
        <v>26.019336700183814</v>
      </c>
      <c r="G204" s="604">
        <v>45.06802909475266</v>
      </c>
      <c r="H204" s="604">
        <v>30.136871446499356</v>
      </c>
      <c r="I204" s="604">
        <v>6.8484975506493555</v>
      </c>
      <c r="J204" s="605">
        <v>9.3764376389258786</v>
      </c>
      <c r="K204" s="605">
        <v>4.5724812797224246</v>
      </c>
      <c r="L204" s="605">
        <v>3.0952685200491032</v>
      </c>
      <c r="M204" s="605">
        <v>8.7857068528020221</v>
      </c>
      <c r="N204" s="605">
        <v>-0.11313054992328375</v>
      </c>
      <c r="O204" s="605">
        <v>11.117305883427278</v>
      </c>
      <c r="P204" s="605">
        <v>4.534475810858666</v>
      </c>
      <c r="Q204" s="605">
        <v>-3.169556342200039</v>
      </c>
      <c r="R204" s="605">
        <v>7.8067408742301723</v>
      </c>
      <c r="S204" s="605">
        <v>15.587549985551249</v>
      </c>
      <c r="T204" s="605">
        <v>-1.7411852939702612</v>
      </c>
      <c r="U204" s="605">
        <v>2.4056202176533787</v>
      </c>
      <c r="V204" s="605">
        <v>7.321247318304728</v>
      </c>
      <c r="W204" s="605">
        <v>6.3672132970882274</v>
      </c>
      <c r="X204" s="605">
        <v>14.567027345314429</v>
      </c>
      <c r="Y204" s="605">
        <v>9.5119708760303041</v>
      </c>
      <c r="Z204" s="605">
        <v>4.8542249479118738</v>
      </c>
    </row>
    <row r="205" spans="1:26">
      <c r="A205" s="613" t="s">
        <v>1044</v>
      </c>
      <c r="B205" s="613" t="s">
        <v>1045</v>
      </c>
      <c r="C205" s="613" t="s">
        <v>534</v>
      </c>
      <c r="D205" s="613" t="s">
        <v>533</v>
      </c>
      <c r="E205" s="604">
        <v>16.34191679814316</v>
      </c>
      <c r="F205" s="604">
        <v>95.618575853415791</v>
      </c>
      <c r="G205" s="604">
        <v>1761.2564801191179</v>
      </c>
      <c r="H205" s="604">
        <v>3334.7983452813382</v>
      </c>
      <c r="I205" s="604">
        <v>953.46118051021176</v>
      </c>
      <c r="J205" s="605">
        <v>415.80987155618914</v>
      </c>
      <c r="K205" s="605">
        <v>66.145662965907718</v>
      </c>
      <c r="L205" s="605">
        <v>18.073795973558475</v>
      </c>
      <c r="M205" s="605">
        <v>12.012018921936303</v>
      </c>
      <c r="N205" s="605">
        <v>27.399924718083795</v>
      </c>
      <c r="O205" s="605">
        <v>23.115942607196246</v>
      </c>
      <c r="P205" s="605">
        <v>9.9471861511020876</v>
      </c>
      <c r="Q205" s="605">
        <v>5.1218418989100059</v>
      </c>
      <c r="R205" s="605">
        <v>8.2206028640180051</v>
      </c>
      <c r="S205" s="605">
        <v>15.155653613950818</v>
      </c>
      <c r="T205" s="605">
        <v>24.552292682731093</v>
      </c>
      <c r="U205" s="605">
        <v>14.878251596048386</v>
      </c>
      <c r="V205" s="605">
        <v>22.752607649009178</v>
      </c>
      <c r="W205" s="605">
        <v>28.583473996090703</v>
      </c>
      <c r="X205" s="605">
        <v>13.073613131388882</v>
      </c>
      <c r="Y205" s="605">
        <v>13.750420836597229</v>
      </c>
      <c r="Z205" s="605">
        <v>15.606572195169875</v>
      </c>
    </row>
    <row r="206" spans="1:26">
      <c r="A206" s="613" t="s">
        <v>1044</v>
      </c>
      <c r="B206" s="613" t="s">
        <v>1045</v>
      </c>
      <c r="C206" s="613" t="s">
        <v>532</v>
      </c>
      <c r="D206" s="613" t="s">
        <v>531</v>
      </c>
      <c r="E206" s="604">
        <v>3.3359005311683205</v>
      </c>
      <c r="F206" s="604">
        <v>0.81084872985393019</v>
      </c>
      <c r="G206" s="604">
        <v>1.8068260980136159</v>
      </c>
      <c r="H206" s="604">
        <v>1.2780363079903765</v>
      </c>
      <c r="I206" s="604">
        <v>-0.26247491212710372</v>
      </c>
      <c r="J206" s="605">
        <v>3.9074797405085633</v>
      </c>
      <c r="K206" s="605">
        <v>5.7730439215877709</v>
      </c>
      <c r="L206" s="605">
        <v>-0.95230072944247013</v>
      </c>
      <c r="M206" s="605">
        <v>-4.2544453118441652</v>
      </c>
      <c r="N206" s="605">
        <v>8.4433774506976107</v>
      </c>
      <c r="O206" s="605">
        <v>11.459535801577459</v>
      </c>
      <c r="P206" s="605">
        <v>-2.3493076645905404</v>
      </c>
      <c r="Q206" s="605">
        <v>3.7708395451618344</v>
      </c>
      <c r="R206" s="605">
        <v>4.0724067940058006</v>
      </c>
      <c r="S206" s="605">
        <v>8.5014220540064969</v>
      </c>
      <c r="T206" s="605">
        <v>16.52601688107795</v>
      </c>
      <c r="U206" s="605">
        <v>11.886917564357205</v>
      </c>
      <c r="V206" s="605">
        <v>12.609907758396631</v>
      </c>
      <c r="W206" s="605">
        <v>18.071849940416087</v>
      </c>
      <c r="X206" s="605">
        <v>-12.732537763727777</v>
      </c>
      <c r="Y206" s="605">
        <v>8.5490323581741023</v>
      </c>
      <c r="Z206" s="605">
        <v>15.376908899402622</v>
      </c>
    </row>
    <row r="207" spans="1:26">
      <c r="A207" s="613" t="s">
        <v>1044</v>
      </c>
      <c r="B207" s="613" t="s">
        <v>1045</v>
      </c>
      <c r="C207" s="613" t="s">
        <v>530</v>
      </c>
      <c r="D207" s="613" t="s">
        <v>529</v>
      </c>
      <c r="E207" s="604">
        <v>7.7291738456103758</v>
      </c>
      <c r="F207" s="604">
        <v>6.4590289469193891</v>
      </c>
      <c r="G207" s="604">
        <v>3.7592333669593074</v>
      </c>
      <c r="H207" s="604">
        <v>2.87650188564308</v>
      </c>
      <c r="I207" s="604">
        <v>1.5816948816796952</v>
      </c>
      <c r="J207" s="605">
        <v>2.6878528385735763</v>
      </c>
      <c r="K207" s="605">
        <v>3.6251546434450006</v>
      </c>
      <c r="L207" s="605">
        <v>3.4740862926314122</v>
      </c>
      <c r="M207" s="605">
        <v>2.0477632802095656</v>
      </c>
      <c r="N207" s="605">
        <v>2.0641598815924027</v>
      </c>
      <c r="O207" s="605">
        <v>0.66653990184930478</v>
      </c>
      <c r="P207" s="605">
        <v>1.6346964991713122</v>
      </c>
      <c r="Q207" s="605">
        <v>2.2925550700772135</v>
      </c>
      <c r="R207" s="605">
        <v>2.4546527371973212</v>
      </c>
      <c r="S207" s="605">
        <v>2.5846515627122812</v>
      </c>
      <c r="T207" s="605">
        <v>2.3955353351376516</v>
      </c>
      <c r="U207" s="605">
        <v>2.9031118014548127</v>
      </c>
      <c r="V207" s="605">
        <v>2.2099797300082997</v>
      </c>
      <c r="W207" s="605">
        <v>3.0376161992363677</v>
      </c>
      <c r="X207" s="605">
        <v>1.3153995576471402</v>
      </c>
      <c r="Y207" s="605">
        <v>2.766614789427706</v>
      </c>
      <c r="Z207" s="605">
        <v>2.6028860218645633</v>
      </c>
    </row>
    <row r="208" spans="1:26">
      <c r="A208" s="613" t="s">
        <v>1044</v>
      </c>
      <c r="B208" s="613" t="s">
        <v>1045</v>
      </c>
      <c r="C208" s="613" t="s">
        <v>425</v>
      </c>
      <c r="D208" s="613" t="s">
        <v>456</v>
      </c>
      <c r="E208" s="604">
        <v>3.7925795196889425</v>
      </c>
      <c r="F208" s="604">
        <v>3.3983588591982539</v>
      </c>
      <c r="G208" s="604">
        <v>2.1063294774065895</v>
      </c>
      <c r="H208" s="604">
        <v>2.1923855331593671</v>
      </c>
      <c r="I208" s="604">
        <v>2.0360267568298553</v>
      </c>
      <c r="J208" s="605">
        <v>2.3264498673974288</v>
      </c>
      <c r="K208" s="605">
        <v>1.7707276512376637</v>
      </c>
      <c r="L208" s="605">
        <v>1.9277683702954675</v>
      </c>
      <c r="M208" s="605">
        <v>1.4048477796511918</v>
      </c>
      <c r="N208" s="605">
        <v>1.4662943315351811</v>
      </c>
      <c r="O208" s="605">
        <v>2.1637274827243544</v>
      </c>
      <c r="P208" s="605">
        <v>2.2670948334750847</v>
      </c>
      <c r="Q208" s="605">
        <v>1.6238836286948128</v>
      </c>
      <c r="R208" s="605">
        <v>2.1064716540000603</v>
      </c>
      <c r="S208" s="605">
        <v>2.8114358847551273</v>
      </c>
      <c r="T208" s="605">
        <v>3.3192629134245237</v>
      </c>
      <c r="U208" s="605">
        <v>3.2259815170873907</v>
      </c>
      <c r="V208" s="605">
        <v>2.899111496312301</v>
      </c>
      <c r="W208" s="605">
        <v>2.2113470368721835</v>
      </c>
      <c r="X208" s="605">
        <v>1.3164125020385598</v>
      </c>
      <c r="Y208" s="605">
        <v>0.70631934039798239</v>
      </c>
      <c r="Z208" s="605">
        <v>2.2283032900243427</v>
      </c>
    </row>
    <row r="209" spans="1:26">
      <c r="A209" s="613" t="s">
        <v>1044</v>
      </c>
      <c r="B209" s="613" t="s">
        <v>1045</v>
      </c>
      <c r="C209" s="613" t="s">
        <v>528</v>
      </c>
      <c r="D209" s="613" t="s">
        <v>527</v>
      </c>
      <c r="E209" s="604">
        <v>106.83667651836151</v>
      </c>
      <c r="F209" s="604">
        <v>100.80816764130759</v>
      </c>
      <c r="G209" s="604">
        <v>59.623622709755978</v>
      </c>
      <c r="H209" s="604">
        <v>47.85192888743606</v>
      </c>
      <c r="I209" s="604">
        <v>38.957182343574459</v>
      </c>
      <c r="J209" s="605">
        <v>41.048326886455328</v>
      </c>
      <c r="K209" s="605">
        <v>26.431737771866821</v>
      </c>
      <c r="L209" s="605">
        <v>27.485166080590133</v>
      </c>
      <c r="M209" s="605">
        <v>12.383905490254122</v>
      </c>
      <c r="N209" s="605">
        <v>4.3260961827091364</v>
      </c>
      <c r="O209" s="605">
        <v>3.539308507396612</v>
      </c>
      <c r="P209" s="605">
        <v>4.8266183286070401</v>
      </c>
      <c r="Q209" s="605">
        <v>12.616276621985676</v>
      </c>
      <c r="R209" s="605">
        <v>16.541635154338337</v>
      </c>
      <c r="S209" s="605">
        <v>10.10505600342286</v>
      </c>
      <c r="T209" s="605">
        <v>0.6778684580732488</v>
      </c>
      <c r="U209" s="605">
        <v>6.5333345538756618</v>
      </c>
      <c r="V209" s="605">
        <v>9.4174734766224759</v>
      </c>
      <c r="W209" s="605">
        <v>8.023536413267891</v>
      </c>
      <c r="X209" s="605">
        <v>5.6367233254547671</v>
      </c>
      <c r="Y209" s="605">
        <v>5.4838851817360137</v>
      </c>
      <c r="Z209" s="605">
        <v>7.9605117400758161</v>
      </c>
    </row>
    <row r="210" spans="1:26">
      <c r="A210" s="613" t="s">
        <v>1044</v>
      </c>
      <c r="B210" s="613" t="s">
        <v>1045</v>
      </c>
      <c r="C210" s="613" t="s">
        <v>526</v>
      </c>
      <c r="D210" s="613" t="s">
        <v>525</v>
      </c>
      <c r="E210" s="604">
        <v>3.9796893588184474</v>
      </c>
      <c r="F210" s="604">
        <v>90.727279988722444</v>
      </c>
      <c r="G210" s="604">
        <v>712.14926032413587</v>
      </c>
      <c r="H210" s="604">
        <v>1078.8828545978793</v>
      </c>
      <c r="I210" s="604">
        <v>1238.5952706770504</v>
      </c>
      <c r="J210" s="605">
        <v>370.94395324098093</v>
      </c>
      <c r="K210" s="605">
        <v>81.555254691103528</v>
      </c>
      <c r="L210" s="605">
        <v>66.087067806060276</v>
      </c>
      <c r="M210" s="605">
        <v>38.997955593714209</v>
      </c>
      <c r="N210" s="605">
        <v>44.115363286060074</v>
      </c>
      <c r="O210" s="605">
        <v>47.34078683601814</v>
      </c>
      <c r="P210" s="605">
        <v>45.189653572980205</v>
      </c>
      <c r="Q210" s="605">
        <v>45.449372914790473</v>
      </c>
      <c r="R210" s="605">
        <v>26.802748747134871</v>
      </c>
      <c r="S210" s="605">
        <v>15.648121842809743</v>
      </c>
      <c r="T210" s="605">
        <v>21.374131335051104</v>
      </c>
      <c r="U210" s="605">
        <v>21.500251887411665</v>
      </c>
      <c r="V210" s="605">
        <v>24.013296389776585</v>
      </c>
      <c r="W210" s="605">
        <v>19.892212411844937</v>
      </c>
      <c r="X210" s="605">
        <v>20.775750907041044</v>
      </c>
      <c r="Y210" s="605">
        <v>19.551608888681102</v>
      </c>
      <c r="Z210" s="605">
        <v>15.072661369170916</v>
      </c>
    </row>
    <row r="211" spans="1:26">
      <c r="A211" s="613" t="s">
        <v>1044</v>
      </c>
      <c r="B211" s="613" t="s">
        <v>1045</v>
      </c>
      <c r="C211" s="613" t="s">
        <v>524</v>
      </c>
      <c r="D211" s="613" t="s">
        <v>523</v>
      </c>
      <c r="E211" s="604">
        <v>-0.99691448499478952</v>
      </c>
      <c r="F211" s="604">
        <v>10.29542662543308</v>
      </c>
      <c r="G211" s="604">
        <v>2.7785274036176588</v>
      </c>
      <c r="H211" s="604">
        <v>2.0485028046264091</v>
      </c>
      <c r="I211" s="604">
        <v>2.3461290241847337</v>
      </c>
      <c r="J211" s="605">
        <v>1.7135274448775419</v>
      </c>
      <c r="K211" s="605">
        <v>2.0772813235406602</v>
      </c>
      <c r="L211" s="605">
        <v>3.1778589773206107</v>
      </c>
      <c r="M211" s="605">
        <v>8.1571023778029854</v>
      </c>
      <c r="N211" s="605">
        <v>3.0751509352920863</v>
      </c>
      <c r="O211" s="605">
        <v>2.1845913159827006</v>
      </c>
      <c r="P211" s="605">
        <v>3.722532477532539</v>
      </c>
      <c r="Q211" s="605">
        <v>1.6699173712049173</v>
      </c>
      <c r="R211" s="605">
        <v>1.315683304319009</v>
      </c>
      <c r="S211" s="605">
        <v>1.6459304467622928</v>
      </c>
      <c r="T211" s="605">
        <v>0.39285018143471007</v>
      </c>
      <c r="U211" s="605">
        <v>4.9830098217195058</v>
      </c>
      <c r="V211" s="605">
        <v>4.8140680134941363</v>
      </c>
      <c r="W211" s="605">
        <v>4.7644634612700827</v>
      </c>
      <c r="X211" s="605">
        <v>1.3127345659647176</v>
      </c>
      <c r="Y211" s="605">
        <v>2.9000727645322399</v>
      </c>
      <c r="Z211" s="605">
        <v>0.8228927274075204</v>
      </c>
    </row>
    <row r="212" spans="1:26">
      <c r="A212" s="613" t="s">
        <v>1044</v>
      </c>
      <c r="B212" s="613" t="s">
        <v>1045</v>
      </c>
      <c r="C212" s="613" t="s">
        <v>522</v>
      </c>
      <c r="D212" s="613" t="s">
        <v>521</v>
      </c>
      <c r="E212" s="604">
        <v>41.740657256225205</v>
      </c>
      <c r="F212" s="604">
        <v>21.449616467291506</v>
      </c>
      <c r="G212" s="604">
        <v>28.244062348878344</v>
      </c>
      <c r="H212" s="604">
        <v>31.645824271266463</v>
      </c>
      <c r="I212" s="604">
        <v>62.890684511006867</v>
      </c>
      <c r="J212" s="605">
        <v>51.759901776988897</v>
      </c>
      <c r="K212" s="605">
        <v>115.52471819541887</v>
      </c>
      <c r="L212" s="605">
        <v>38.420081026576014</v>
      </c>
      <c r="M212" s="605">
        <v>18.890286702571586</v>
      </c>
      <c r="N212" s="605">
        <v>26.192710061555459</v>
      </c>
      <c r="O212" s="605">
        <v>29.4528251104893</v>
      </c>
      <c r="P212" s="605">
        <v>7.9969040562045848</v>
      </c>
      <c r="Q212" s="605">
        <v>33.022876078637097</v>
      </c>
      <c r="R212" s="605">
        <v>34.93375573873692</v>
      </c>
      <c r="S212" s="605">
        <v>33.953724338534613</v>
      </c>
      <c r="T212" s="605">
        <v>29.60405935129765</v>
      </c>
      <c r="U212" s="605">
        <v>17.904315549063583</v>
      </c>
      <c r="V212" s="605">
        <v>15.448477757966941</v>
      </c>
      <c r="W212" s="605">
        <v>30.132452853435183</v>
      </c>
      <c r="X212" s="605">
        <v>7.8316663600266594</v>
      </c>
      <c r="Y212" s="605">
        <v>45.943268698589264</v>
      </c>
      <c r="Z212" s="605">
        <v>28.149190952885363</v>
      </c>
    </row>
    <row r="213" spans="1:26">
      <c r="A213" s="613" t="s">
        <v>1044</v>
      </c>
      <c r="B213" s="613" t="s">
        <v>1045</v>
      </c>
      <c r="C213" s="613" t="s">
        <v>520</v>
      </c>
      <c r="D213" s="613" t="s">
        <v>519</v>
      </c>
      <c r="E213" s="604">
        <v>42.095094251042241</v>
      </c>
      <c r="F213" s="604">
        <v>72.546393481364476</v>
      </c>
      <c r="G213" s="604">
        <v>32.629182138126396</v>
      </c>
      <c r="H213" s="604">
        <v>17.414979620350152</v>
      </c>
      <c r="I213" s="604">
        <v>16.952316609925418</v>
      </c>
      <c r="J213" s="605">
        <v>17.040188554189697</v>
      </c>
      <c r="K213" s="605">
        <v>8.6967689451767001</v>
      </c>
      <c r="L213" s="605">
        <v>6.597408545767891</v>
      </c>
      <c r="M213" s="605">
        <v>8.8378610433896796</v>
      </c>
      <c r="N213" s="605">
        <v>5.7346993138188509</v>
      </c>
      <c r="O213" s="605">
        <v>3.4088275909237638</v>
      </c>
      <c r="P213" s="605">
        <v>1.948326429673358</v>
      </c>
      <c r="Q213" s="605">
        <v>3.9389902282183726</v>
      </c>
      <c r="R213" s="605">
        <v>6.686367047685124</v>
      </c>
      <c r="S213" s="605">
        <v>8.1786064633976707</v>
      </c>
      <c r="T213" s="605">
        <v>8.1887285091090973</v>
      </c>
      <c r="U213" s="605">
        <v>7.2662912814772369</v>
      </c>
      <c r="V213" s="605">
        <v>8.2393844005580235</v>
      </c>
      <c r="W213" s="605">
        <v>22.135750029562558</v>
      </c>
      <c r="X213" s="605">
        <v>6.0286976703230124</v>
      </c>
      <c r="Y213" s="605">
        <v>11.860075175230307</v>
      </c>
      <c r="Z213" s="605">
        <v>20.858702030527155</v>
      </c>
    </row>
    <row r="214" spans="1:26">
      <c r="A214" s="613" t="s">
        <v>1044</v>
      </c>
      <c r="B214" s="613" t="s">
        <v>1045</v>
      </c>
      <c r="C214" s="613" t="s">
        <v>518</v>
      </c>
      <c r="D214" s="613" t="s">
        <v>517</v>
      </c>
    </row>
    <row r="215" spans="1:26">
      <c r="A215" s="613" t="s">
        <v>1044</v>
      </c>
      <c r="B215" s="613" t="s">
        <v>1045</v>
      </c>
      <c r="C215" s="613" t="s">
        <v>516</v>
      </c>
      <c r="D215" s="613" t="s">
        <v>1051</v>
      </c>
      <c r="J215" s="605">
        <v>7.3992909914579457</v>
      </c>
      <c r="K215" s="605">
        <v>7.5233226167150633</v>
      </c>
      <c r="L215" s="605">
        <v>5.6470159512788314</v>
      </c>
      <c r="M215" s="605">
        <v>4.7621859278859802</v>
      </c>
      <c r="N215" s="605">
        <v>5.8527020842134192</v>
      </c>
      <c r="O215" s="605">
        <v>2.8933229275291552</v>
      </c>
      <c r="P215" s="605">
        <v>-1.9288732582942743</v>
      </c>
      <c r="Q215" s="605">
        <v>6.4932012955511311</v>
      </c>
      <c r="R215" s="605">
        <v>0.46738300247936593</v>
      </c>
      <c r="S215" s="605">
        <v>6.3576222142625056</v>
      </c>
      <c r="T215" s="605">
        <v>4.8934512063904378</v>
      </c>
    </row>
    <row r="216" spans="1:26">
      <c r="A216" s="613" t="s">
        <v>1044</v>
      </c>
      <c r="B216" s="613" t="s">
        <v>1045</v>
      </c>
      <c r="C216" s="613" t="s">
        <v>514</v>
      </c>
      <c r="D216" s="613" t="s">
        <v>513</v>
      </c>
      <c r="F216" s="604">
        <v>11.99358108835888</v>
      </c>
      <c r="G216" s="604">
        <v>13.171745349014614</v>
      </c>
      <c r="H216" s="604">
        <v>16.375907896299992</v>
      </c>
      <c r="I216" s="604">
        <v>20.78436441401044</v>
      </c>
      <c r="J216" s="605">
        <v>45.74334280286115</v>
      </c>
      <c r="K216" s="605">
        <v>36.770087852636294</v>
      </c>
      <c r="L216" s="605">
        <v>13.290492704468676</v>
      </c>
      <c r="M216" s="605">
        <v>-8.3429517418625494</v>
      </c>
      <c r="N216" s="605">
        <v>33.46090537538754</v>
      </c>
      <c r="O216" s="605">
        <v>23.346051904069427</v>
      </c>
      <c r="P216" s="605">
        <v>2.7482004474789505</v>
      </c>
      <c r="Q216" s="605">
        <v>8.7118804966260512</v>
      </c>
      <c r="R216" s="605">
        <v>10.892342823451969</v>
      </c>
      <c r="S216" s="605">
        <v>14.113320001361046</v>
      </c>
      <c r="T216" s="605">
        <v>18.533353561771975</v>
      </c>
      <c r="U216" s="605">
        <v>13.588647262172813</v>
      </c>
      <c r="V216" s="605">
        <v>10.888282445107961</v>
      </c>
      <c r="W216" s="605">
        <v>20.380339246049957</v>
      </c>
      <c r="X216" s="605">
        <v>-8.7078618805566208</v>
      </c>
      <c r="Y216" s="605">
        <v>24.161015761188764</v>
      </c>
      <c r="Z216" s="605">
        <v>18.272526336318549</v>
      </c>
    </row>
    <row r="217" spans="1:26">
      <c r="A217" s="613" t="s">
        <v>1044</v>
      </c>
      <c r="B217" s="613" t="s">
        <v>1045</v>
      </c>
      <c r="C217" s="613" t="s">
        <v>512</v>
      </c>
      <c r="D217" s="613" t="s">
        <v>511</v>
      </c>
      <c r="E217" s="604">
        <v>106.38891168891757</v>
      </c>
      <c r="F217" s="604">
        <v>92.65458763190432</v>
      </c>
      <c r="G217" s="604">
        <v>165.53394680659108</v>
      </c>
      <c r="H217" s="604">
        <v>143.65833463897525</v>
      </c>
      <c r="I217" s="604">
        <v>65.408614697180241</v>
      </c>
      <c r="J217" s="605">
        <v>38.044928873873374</v>
      </c>
      <c r="K217" s="605">
        <v>22.912762034083855</v>
      </c>
      <c r="L217" s="605">
        <v>25.969545228028352</v>
      </c>
      <c r="M217" s="605">
        <v>19.49074427104182</v>
      </c>
      <c r="N217" s="605">
        <v>21.352145376916653</v>
      </c>
      <c r="O217" s="605">
        <v>30.75443687659839</v>
      </c>
      <c r="P217" s="605">
        <v>24.273517329622933</v>
      </c>
      <c r="Q217" s="605">
        <v>19.756019946791483</v>
      </c>
      <c r="R217" s="605">
        <v>19.75145768381978</v>
      </c>
      <c r="S217" s="605">
        <v>19.996336338001953</v>
      </c>
      <c r="T217" s="605">
        <v>17.018661563793742</v>
      </c>
      <c r="U217" s="605">
        <v>13.29364655092229</v>
      </c>
      <c r="V217" s="605">
        <v>12.81038988137297</v>
      </c>
      <c r="W217" s="605">
        <v>12.331222742983996</v>
      </c>
      <c r="X217" s="605">
        <v>10.736359630873764</v>
      </c>
      <c r="Y217" s="605">
        <v>11.687188642298892</v>
      </c>
      <c r="Z217" s="605">
        <v>12.90002324368325</v>
      </c>
    </row>
    <row r="218" spans="1:26">
      <c r="A218" s="613" t="s">
        <v>1044</v>
      </c>
      <c r="B218" s="613" t="s">
        <v>1045</v>
      </c>
      <c r="C218" s="613" t="s">
        <v>510</v>
      </c>
      <c r="D218" s="613" t="s">
        <v>509</v>
      </c>
      <c r="E218" s="604">
        <v>-0.92043149695528825</v>
      </c>
      <c r="F218" s="604">
        <v>-6.7772993991540744</v>
      </c>
      <c r="G218" s="604">
        <v>-14.129658785568765</v>
      </c>
      <c r="H218" s="604">
        <v>-3.7911218581400306</v>
      </c>
      <c r="I218" s="604">
        <v>-3.8956727096427812</v>
      </c>
      <c r="J218" s="605">
        <v>3.0385383703181787</v>
      </c>
      <c r="K218" s="605">
        <v>8.9843831845901434</v>
      </c>
      <c r="L218" s="605">
        <v>-2.8790480620173327</v>
      </c>
      <c r="M218" s="605">
        <v>-27.04864951261618</v>
      </c>
      <c r="N218" s="605">
        <v>8.0068130842228697</v>
      </c>
      <c r="O218" s="605">
        <v>0.62790072121094909</v>
      </c>
      <c r="P218" s="605">
        <v>-0.13088998067912883</v>
      </c>
      <c r="Q218" s="605">
        <v>2.7129491211705101</v>
      </c>
      <c r="R218" s="605">
        <v>8.8012761215287298</v>
      </c>
      <c r="S218" s="605">
        <v>7.6115251978335436</v>
      </c>
      <c r="T218" s="605">
        <v>5.1366009243200068</v>
      </c>
      <c r="U218" s="605">
        <v>-2.017679346472633</v>
      </c>
      <c r="V218" s="605">
        <v>0.89488782357744867</v>
      </c>
      <c r="W218" s="605">
        <v>1.3492224778895974</v>
      </c>
      <c r="X218" s="605">
        <v>31.05339082163735</v>
      </c>
      <c r="Y218" s="605">
        <v>10.561002522487556</v>
      </c>
      <c r="Z218" s="605">
        <v>18.766677149197378</v>
      </c>
    </row>
    <row r="221" spans="1:26">
      <c r="C221" s="613" t="s">
        <v>1052</v>
      </c>
    </row>
    <row r="222" spans="1:26">
      <c r="C222" s="613" t="s">
        <v>1053</v>
      </c>
    </row>
    <row r="223" spans="1:26">
      <c r="C223" s="613" t="s">
        <v>1054</v>
      </c>
    </row>
    <row r="225" spans="3:3">
      <c r="C225" s="613" t="s">
        <v>1055</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604" customWidth="1"/>
    <col min="2" max="2" width="8.1640625" style="604" hidden="1" customWidth="1"/>
    <col min="3" max="37" width="11.5" style="604" hidden="1" customWidth="1"/>
    <col min="38" max="39" width="9.5" style="604" customWidth="1"/>
    <col min="40" max="54" width="9.5" style="604" bestFit="1" customWidth="1"/>
    <col min="55" max="55" width="5" style="604" bestFit="1" customWidth="1"/>
    <col min="56" max="16384" width="8.83203125" style="604"/>
  </cols>
  <sheetData>
    <row r="1" spans="1:55" s="607" customFormat="1" ht="28">
      <c r="A1" s="607" t="s">
        <v>971</v>
      </c>
      <c r="B1" s="608" t="s">
        <v>970</v>
      </c>
      <c r="C1" s="607" t="s">
        <v>969</v>
      </c>
      <c r="D1" s="607" t="s">
        <v>968</v>
      </c>
      <c r="E1" s="607" t="s">
        <v>967</v>
      </c>
      <c r="F1" s="607" t="s">
        <v>966</v>
      </c>
      <c r="G1" s="607" t="s">
        <v>965</v>
      </c>
      <c r="H1" s="607" t="s">
        <v>964</v>
      </c>
      <c r="I1" s="607" t="s">
        <v>963</v>
      </c>
      <c r="J1" s="607" t="s">
        <v>962</v>
      </c>
      <c r="K1" s="607" t="s">
        <v>961</v>
      </c>
      <c r="L1" s="607" t="s">
        <v>960</v>
      </c>
      <c r="M1" s="607" t="s">
        <v>959</v>
      </c>
      <c r="N1" s="607" t="s">
        <v>958</v>
      </c>
      <c r="O1" s="607" t="s">
        <v>957</v>
      </c>
      <c r="P1" s="607" t="s">
        <v>956</v>
      </c>
      <c r="Q1" s="607" t="s">
        <v>955</v>
      </c>
      <c r="R1" s="607" t="s">
        <v>954</v>
      </c>
      <c r="S1" s="607" t="s">
        <v>953</v>
      </c>
      <c r="T1" s="607" t="s">
        <v>952</v>
      </c>
      <c r="U1" s="607" t="s">
        <v>951</v>
      </c>
      <c r="V1" s="607" t="s">
        <v>950</v>
      </c>
      <c r="W1" s="607" t="s">
        <v>949</v>
      </c>
      <c r="X1" s="607" t="s">
        <v>948</v>
      </c>
      <c r="Y1" s="607" t="s">
        <v>947</v>
      </c>
      <c r="Z1" s="607" t="s">
        <v>946</v>
      </c>
      <c r="AA1" s="607" t="s">
        <v>945</v>
      </c>
      <c r="AB1" s="607" t="s">
        <v>944</v>
      </c>
      <c r="AC1" s="607" t="s">
        <v>943</v>
      </c>
      <c r="AD1" s="607" t="s">
        <v>942</v>
      </c>
      <c r="AE1" s="607" t="s">
        <v>941</v>
      </c>
      <c r="AF1" s="607" t="s">
        <v>940</v>
      </c>
      <c r="AG1" s="607" t="s">
        <v>939</v>
      </c>
      <c r="AH1" s="607" t="s">
        <v>938</v>
      </c>
      <c r="AI1" s="607" t="s">
        <v>937</v>
      </c>
      <c r="AJ1" s="607" t="s">
        <v>936</v>
      </c>
      <c r="AK1" s="607" t="s">
        <v>935</v>
      </c>
      <c r="AL1" s="607" t="s">
        <v>934</v>
      </c>
      <c r="AM1" s="607" t="s">
        <v>933</v>
      </c>
      <c r="AN1" s="607" t="s">
        <v>932</v>
      </c>
      <c r="AO1" s="607" t="s">
        <v>931</v>
      </c>
      <c r="AP1" s="607" t="s">
        <v>930</v>
      </c>
      <c r="AQ1" s="607" t="s">
        <v>929</v>
      </c>
      <c r="AR1" s="607" t="s">
        <v>928</v>
      </c>
      <c r="AS1" s="607" t="s">
        <v>927</v>
      </c>
      <c r="AT1" s="607" t="s">
        <v>926</v>
      </c>
      <c r="AU1" s="607" t="s">
        <v>925</v>
      </c>
      <c r="AV1" s="607" t="s">
        <v>924</v>
      </c>
      <c r="AW1" s="607" t="s">
        <v>923</v>
      </c>
      <c r="AX1" s="607" t="s">
        <v>922</v>
      </c>
      <c r="AY1" s="607" t="s">
        <v>921</v>
      </c>
      <c r="AZ1" s="607" t="s">
        <v>920</v>
      </c>
      <c r="BA1" s="607" t="s">
        <v>919</v>
      </c>
      <c r="BB1" s="607" t="s">
        <v>918</v>
      </c>
      <c r="BC1" s="607" t="s">
        <v>917</v>
      </c>
    </row>
    <row r="2" spans="1:55">
      <c r="A2" s="604" t="s">
        <v>419</v>
      </c>
      <c r="B2" s="604" t="s">
        <v>916</v>
      </c>
      <c r="C2" s="604">
        <v>192.68601132069401</v>
      </c>
      <c r="D2" s="604">
        <v>192.68601132069401</v>
      </c>
      <c r="E2" s="604">
        <v>192.68601132069401</v>
      </c>
      <c r="F2" s="604">
        <v>393.40060644641699</v>
      </c>
      <c r="G2" s="604">
        <v>433.54352547156202</v>
      </c>
      <c r="H2" s="604">
        <v>433.54352547156202</v>
      </c>
      <c r="I2" s="604">
        <v>433.54352547156202</v>
      </c>
      <c r="J2" s="604">
        <v>433.54352547156202</v>
      </c>
      <c r="K2" s="604">
        <v>433.54352547156202</v>
      </c>
      <c r="L2" s="604">
        <v>433.54352547156202</v>
      </c>
      <c r="M2" s="604">
        <v>433.54352547156202</v>
      </c>
      <c r="N2" s="604">
        <v>433.54352547156202</v>
      </c>
      <c r="O2" s="604">
        <v>433.54352547156202</v>
      </c>
      <c r="P2" s="604">
        <v>433.54352547156202</v>
      </c>
      <c r="Q2" s="604">
        <v>433.54352547156202</v>
      </c>
      <c r="R2" s="604">
        <v>433.54352547156202</v>
      </c>
      <c r="S2" s="604">
        <v>433.54352547156202</v>
      </c>
      <c r="T2" s="604">
        <v>433.54352547156202</v>
      </c>
      <c r="U2" s="604">
        <v>433.54352547156202</v>
      </c>
      <c r="V2" s="604">
        <v>420.09564759813901</v>
      </c>
      <c r="W2" s="604">
        <v>426.59077189640698</v>
      </c>
      <c r="X2" s="604">
        <v>478.6240235368</v>
      </c>
      <c r="Y2" s="604">
        <v>487.49560864135702</v>
      </c>
      <c r="Z2" s="604">
        <v>487.49560864135702</v>
      </c>
      <c r="AA2" s="604">
        <v>487.49560864135702</v>
      </c>
      <c r="AB2" s="604">
        <v>487.49560864135702</v>
      </c>
      <c r="AC2" s="604">
        <v>487.49560864135702</v>
      </c>
      <c r="AD2" s="604">
        <v>487.49560864135702</v>
      </c>
      <c r="AE2" s="604">
        <v>487.49560864135702</v>
      </c>
      <c r="AF2" s="604">
        <v>487.49560864135702</v>
      </c>
      <c r="AG2" s="604">
        <v>487.49560864135702</v>
      </c>
      <c r="AH2" s="604">
        <v>487.49560864135702</v>
      </c>
      <c r="AI2" s="604">
        <v>487.49560864135702</v>
      </c>
      <c r="AJ2" s="604">
        <v>487.49560864135702</v>
      </c>
      <c r="AK2" s="604">
        <v>481.81137130739597</v>
      </c>
      <c r="AL2" s="605">
        <v>36.567144623655899</v>
      </c>
      <c r="AM2" s="605">
        <v>47.5</v>
      </c>
      <c r="AN2" s="605">
        <v>47.5</v>
      </c>
      <c r="AO2" s="605">
        <v>47.5</v>
      </c>
      <c r="AP2" s="605">
        <v>46.619531077188903</v>
      </c>
      <c r="AQ2" s="605">
        <v>47.357574731182801</v>
      </c>
      <c r="AR2" s="605">
        <v>47.500014516128999</v>
      </c>
      <c r="AS2" s="605">
        <v>47.262999999999998</v>
      </c>
      <c r="AT2" s="605">
        <v>48.7627535833333</v>
      </c>
      <c r="AU2" s="605">
        <v>47.845312499999999</v>
      </c>
      <c r="AV2" s="605">
        <v>49.494597499999998</v>
      </c>
      <c r="AW2" s="605">
        <v>49.925330833333298</v>
      </c>
      <c r="AX2" s="605">
        <v>49.962017770397203</v>
      </c>
      <c r="AY2" s="605">
        <v>50.249614743589703</v>
      </c>
      <c r="AZ2" s="605">
        <v>50.325000000000003</v>
      </c>
      <c r="BA2" s="605">
        <v>46.452461001317502</v>
      </c>
      <c r="BB2" s="605">
        <v>46.747007738580997</v>
      </c>
    </row>
    <row r="3" spans="1:55">
      <c r="A3" s="604" t="s">
        <v>915</v>
      </c>
      <c r="B3" s="604" t="s">
        <v>914</v>
      </c>
      <c r="AI3" s="604">
        <v>75.032499999999999</v>
      </c>
      <c r="AJ3" s="604">
        <v>102.0625</v>
      </c>
      <c r="AK3" s="604">
        <v>94.623333333333306</v>
      </c>
      <c r="AL3" s="605">
        <v>92.697500000000005</v>
      </c>
      <c r="AM3" s="605">
        <v>104.498916666667</v>
      </c>
      <c r="AN3" s="605">
        <v>148.93291666666701</v>
      </c>
      <c r="AO3" s="605">
        <v>150.63333333333301</v>
      </c>
      <c r="AP3" s="605">
        <v>137.690583333333</v>
      </c>
      <c r="AQ3" s="605">
        <v>143.70941666666701</v>
      </c>
      <c r="AR3" s="605">
        <v>143.484833333333</v>
      </c>
      <c r="AS3" s="605">
        <v>140.15451587499999</v>
      </c>
      <c r="AT3" s="605">
        <v>121.86324999999999</v>
      </c>
      <c r="AU3" s="605">
        <v>102.780051196172</v>
      </c>
      <c r="AV3" s="605">
        <v>99.870254480899206</v>
      </c>
      <c r="AW3" s="605">
        <v>98.103377091269806</v>
      </c>
      <c r="AX3" s="605">
        <v>90.427893831070804</v>
      </c>
      <c r="AY3" s="605">
        <v>83.894604100529094</v>
      </c>
      <c r="AZ3" s="605">
        <v>94.978119820384293</v>
      </c>
      <c r="BA3" s="605">
        <v>103.9364433527</v>
      </c>
      <c r="BB3" s="605">
        <v>100.89495472583</v>
      </c>
    </row>
    <row r="4" spans="1:55">
      <c r="A4" s="604" t="s">
        <v>913</v>
      </c>
      <c r="B4" s="604" t="s">
        <v>912</v>
      </c>
      <c r="C4" s="604">
        <v>4.9370600039370602</v>
      </c>
      <c r="D4" s="604">
        <v>4.9370600039370602</v>
      </c>
      <c r="E4" s="604">
        <v>4.9370600039370602</v>
      </c>
      <c r="F4" s="604">
        <v>4.9370600039370602</v>
      </c>
      <c r="G4" s="604">
        <v>4.9370600039370602</v>
      </c>
      <c r="H4" s="604">
        <v>4.9370600039370602</v>
      </c>
      <c r="I4" s="604">
        <v>4.9370600039370602</v>
      </c>
      <c r="J4" s="604">
        <v>4.9370600039370602</v>
      </c>
      <c r="K4" s="604">
        <v>4.9370600039370602</v>
      </c>
      <c r="L4" s="604">
        <v>4.9370600039370602</v>
      </c>
      <c r="M4" s="604">
        <v>4.9370600039370602</v>
      </c>
      <c r="N4" s="604">
        <v>4.9126383368589703</v>
      </c>
      <c r="O4" s="604">
        <v>4.48051495321132</v>
      </c>
      <c r="P4" s="604">
        <v>3.9624954122422298</v>
      </c>
      <c r="Q4" s="604">
        <v>4.1807499989999997</v>
      </c>
      <c r="R4" s="604">
        <v>3.9494083323333302</v>
      </c>
      <c r="S4" s="604">
        <v>4.163824999</v>
      </c>
      <c r="T4" s="604">
        <v>4.1467583323333299</v>
      </c>
      <c r="U4" s="604">
        <v>3.9658999989999999</v>
      </c>
      <c r="V4" s="604">
        <v>3.8532666656666699</v>
      </c>
      <c r="W4" s="604">
        <v>3.8374499989999999</v>
      </c>
      <c r="X4" s="604">
        <v>4.3158083323333303</v>
      </c>
      <c r="Y4" s="604">
        <v>4.5921916656666699</v>
      </c>
      <c r="Z4" s="604">
        <v>4.7887999990000001</v>
      </c>
      <c r="AA4" s="604">
        <v>4.9833749995833303</v>
      </c>
      <c r="AB4" s="604">
        <v>5.0278</v>
      </c>
      <c r="AC4" s="604">
        <v>4.70231666666667</v>
      </c>
      <c r="AD4" s="604">
        <v>4.8497416666666702</v>
      </c>
      <c r="AE4" s="604">
        <v>5.9147666666666696</v>
      </c>
      <c r="AF4" s="604">
        <v>7.6085583333333302</v>
      </c>
      <c r="AG4" s="604">
        <v>8.9575083333333296</v>
      </c>
      <c r="AH4" s="604">
        <v>18.472874999999998</v>
      </c>
      <c r="AI4" s="604">
        <v>21.836075000000001</v>
      </c>
      <c r="AJ4" s="604">
        <v>23.345406666666701</v>
      </c>
      <c r="AK4" s="604">
        <v>35.058500833333298</v>
      </c>
      <c r="AL4" s="605">
        <v>47.6627266666667</v>
      </c>
      <c r="AM4" s="605">
        <v>54.748933333333298</v>
      </c>
      <c r="AN4" s="605">
        <v>57.707349999999998</v>
      </c>
      <c r="AO4" s="605">
        <v>58.738958333333301</v>
      </c>
      <c r="AP4" s="605">
        <v>66.573875000000001</v>
      </c>
      <c r="AQ4" s="605">
        <v>75.2597916666667</v>
      </c>
      <c r="AR4" s="605">
        <v>77.215020833333298</v>
      </c>
      <c r="AS4" s="605">
        <v>79.681899999999999</v>
      </c>
      <c r="AT4" s="605">
        <v>77.394975000000002</v>
      </c>
      <c r="AU4" s="605">
        <v>72.060649999999995</v>
      </c>
      <c r="AV4" s="605">
        <v>73.276308333333304</v>
      </c>
      <c r="AW4" s="605">
        <v>72.646616666666702</v>
      </c>
      <c r="AX4" s="605">
        <v>69.292400000000001</v>
      </c>
      <c r="AY4" s="605">
        <v>64.582800000000006</v>
      </c>
      <c r="AZ4" s="605">
        <v>72.6474166666667</v>
      </c>
      <c r="BA4" s="605">
        <v>74.3859833333333</v>
      </c>
      <c r="BB4" s="605">
        <v>72.937883333333303</v>
      </c>
    </row>
    <row r="5" spans="1:55">
      <c r="A5" s="604" t="s">
        <v>911</v>
      </c>
      <c r="B5" s="604" t="s">
        <v>910</v>
      </c>
      <c r="AL5" s="605"/>
      <c r="AM5" s="605"/>
      <c r="AN5" s="605"/>
      <c r="AO5" s="605"/>
      <c r="AP5" s="605"/>
      <c r="AQ5" s="605"/>
      <c r="AR5" s="605"/>
      <c r="AS5" s="605"/>
      <c r="AT5" s="605"/>
      <c r="AU5" s="605"/>
      <c r="AV5" s="605"/>
      <c r="AW5" s="605"/>
      <c r="AX5" s="605"/>
      <c r="AY5" s="605"/>
      <c r="AZ5" s="605"/>
      <c r="BA5" s="605"/>
      <c r="BB5" s="605"/>
    </row>
    <row r="6" spans="1:55">
      <c r="A6" s="604" t="s">
        <v>909</v>
      </c>
      <c r="B6" s="604" t="s">
        <v>908</v>
      </c>
      <c r="AL6" s="605"/>
      <c r="AM6" s="605"/>
      <c r="AN6" s="605"/>
      <c r="AO6" s="605"/>
      <c r="AP6" s="605"/>
      <c r="AQ6" s="605"/>
      <c r="AR6" s="605"/>
      <c r="AS6" s="605"/>
      <c r="AT6" s="605"/>
      <c r="AU6" s="605"/>
      <c r="AV6" s="605"/>
      <c r="AW6" s="605"/>
      <c r="AX6" s="605"/>
      <c r="AY6" s="605"/>
      <c r="AZ6" s="605"/>
      <c r="BA6" s="605"/>
      <c r="BB6" s="605"/>
    </row>
    <row r="7" spans="1:55">
      <c r="A7" s="604" t="s">
        <v>907</v>
      </c>
      <c r="B7" s="604" t="s">
        <v>906</v>
      </c>
      <c r="C7" s="604">
        <v>2.8668443333333301E-8</v>
      </c>
      <c r="D7" s="604">
        <v>2.8734860000000001E-8</v>
      </c>
      <c r="E7" s="604">
        <v>2.8678443333333299E-8</v>
      </c>
      <c r="F7" s="604">
        <v>2.8752026666666701E-8</v>
      </c>
      <c r="G7" s="604">
        <v>2.8819776666666698E-8</v>
      </c>
      <c r="H7" s="604">
        <v>2.8778526666666701E-8</v>
      </c>
      <c r="I7" s="604">
        <v>2.8823859999999999E-8</v>
      </c>
      <c r="J7" s="604">
        <v>2.8841609999999999E-8</v>
      </c>
      <c r="K7" s="604">
        <v>2.8727609999999999E-8</v>
      </c>
      <c r="L7" s="604">
        <v>2.8561193333333301E-8</v>
      </c>
      <c r="M7" s="604">
        <v>2.8625109999999999E-8</v>
      </c>
      <c r="N7" s="604">
        <v>2.8191119999999999E-8</v>
      </c>
      <c r="O7" s="604">
        <v>2.7052815000000001E-8</v>
      </c>
      <c r="P7" s="604">
        <v>2.4514619999999999E-8</v>
      </c>
      <c r="Q7" s="604">
        <v>2.5407600833333301E-8</v>
      </c>
      <c r="R7" s="604">
        <v>2.5552180833333302E-8</v>
      </c>
      <c r="S7" s="604">
        <v>2.9383623333333298E-8</v>
      </c>
      <c r="T7" s="604">
        <v>2.9917999999999997E-8</v>
      </c>
      <c r="U7" s="604">
        <v>2.9917999999999997E-8</v>
      </c>
      <c r="V7" s="604">
        <v>2.9917999999999997E-8</v>
      </c>
      <c r="W7" s="604">
        <v>2.9917999999999997E-8</v>
      </c>
      <c r="X7" s="604">
        <v>2.9917999999999997E-8</v>
      </c>
      <c r="Y7" s="604">
        <v>2.9917999999999997E-8</v>
      </c>
      <c r="Z7" s="604">
        <v>2.9917999999999997E-8</v>
      </c>
      <c r="AA7" s="604">
        <v>2.9917999999999997E-8</v>
      </c>
      <c r="AB7" s="604">
        <v>2.9917999999999997E-8</v>
      </c>
      <c r="AC7" s="604">
        <v>2.9917999999999997E-8</v>
      </c>
      <c r="AD7" s="604">
        <v>2.9917999999999997E-8</v>
      </c>
      <c r="AE7" s="604">
        <v>2.9917999999999997E-8</v>
      </c>
      <c r="AF7" s="604">
        <v>2.9917999999999997E-8</v>
      </c>
      <c r="AG7" s="604">
        <v>2.9917999999999997E-8</v>
      </c>
      <c r="AH7" s="604">
        <v>5.5098333333333298E-8</v>
      </c>
      <c r="AI7" s="604">
        <v>2.5141666666666701E-7</v>
      </c>
      <c r="AJ7" s="604">
        <v>2.6601666666666699E-6</v>
      </c>
      <c r="AK7" s="604">
        <v>5.9515000000000002E-5</v>
      </c>
      <c r="AL7" s="605">
        <v>2.7502295833333299E-3</v>
      </c>
      <c r="AM7" s="605">
        <v>0.128029166666667</v>
      </c>
      <c r="AN7" s="605">
        <v>0.22904008333333301</v>
      </c>
      <c r="AO7" s="605">
        <v>0.3928235175</v>
      </c>
      <c r="AP7" s="605">
        <v>2.7907061666666699</v>
      </c>
      <c r="AQ7" s="605">
        <v>10.040544166666701</v>
      </c>
      <c r="AR7" s="605">
        <v>22.0578616666667</v>
      </c>
      <c r="AS7" s="605">
        <v>43.5302066666667</v>
      </c>
      <c r="AT7" s="605">
        <v>74.606300833333293</v>
      </c>
      <c r="AU7" s="605">
        <v>83.541362500000005</v>
      </c>
      <c r="AV7" s="605">
        <v>87.159141666666699</v>
      </c>
      <c r="AW7" s="605">
        <v>80.368072055555601</v>
      </c>
      <c r="AX7" s="605">
        <v>76.706142749999998</v>
      </c>
      <c r="AY7" s="605">
        <v>75.033354166666697</v>
      </c>
      <c r="AZ7" s="605">
        <v>79.328166666666704</v>
      </c>
      <c r="BA7" s="605">
        <v>91.905720340501802</v>
      </c>
      <c r="BB7" s="605">
        <v>93.934749999999994</v>
      </c>
    </row>
    <row r="8" spans="1:55">
      <c r="A8" s="604" t="s">
        <v>905</v>
      </c>
      <c r="B8" s="604" t="s">
        <v>904</v>
      </c>
      <c r="C8" s="604">
        <v>1.7142900007142901</v>
      </c>
      <c r="D8" s="604">
        <v>1.7142900007142901</v>
      </c>
      <c r="E8" s="604">
        <v>1.7142900007142901</v>
      </c>
      <c r="F8" s="604">
        <v>1.7142900007142901</v>
      </c>
      <c r="G8" s="604">
        <v>1.7142900007142901</v>
      </c>
      <c r="H8" s="604">
        <v>1.7142900007142901</v>
      </c>
      <c r="I8" s="604">
        <v>1.7142900007142901</v>
      </c>
      <c r="J8" s="604">
        <v>1.7619083340952399</v>
      </c>
      <c r="K8" s="604">
        <v>2.0000000010000001</v>
      </c>
      <c r="L8" s="604">
        <v>2.0000000010000001</v>
      </c>
      <c r="M8" s="604">
        <v>2.0000000010000001</v>
      </c>
      <c r="N8" s="604">
        <v>1.97487273321145</v>
      </c>
      <c r="O8" s="604">
        <v>1.9212781494760101</v>
      </c>
      <c r="P8" s="604">
        <v>1.9592192359816101</v>
      </c>
      <c r="Q8" s="604">
        <v>2.0532324085176299</v>
      </c>
      <c r="R8" s="604">
        <v>2.16979583233333</v>
      </c>
      <c r="S8" s="604">
        <v>2.6146708328333301</v>
      </c>
      <c r="T8" s="604">
        <v>2.7</v>
      </c>
      <c r="U8" s="604">
        <v>2.7</v>
      </c>
      <c r="V8" s="604">
        <v>2.7</v>
      </c>
      <c r="W8" s="604">
        <v>2.7</v>
      </c>
      <c r="X8" s="604">
        <v>2.7</v>
      </c>
      <c r="Y8" s="604">
        <v>2.7</v>
      </c>
      <c r="Z8" s="604">
        <v>2.7</v>
      </c>
      <c r="AA8" s="604">
        <v>2.7</v>
      </c>
      <c r="AB8" s="604">
        <v>2.7</v>
      </c>
      <c r="AC8" s="604">
        <v>2.7</v>
      </c>
      <c r="AD8" s="604">
        <v>2.7</v>
      </c>
      <c r="AE8" s="604">
        <v>2.7</v>
      </c>
      <c r="AF8" s="604">
        <v>2.7</v>
      </c>
      <c r="AG8" s="604">
        <v>2.7</v>
      </c>
      <c r="AH8" s="604">
        <v>2.7</v>
      </c>
      <c r="AI8" s="604">
        <v>2.7</v>
      </c>
      <c r="AJ8" s="604">
        <v>2.7</v>
      </c>
      <c r="AK8" s="604">
        <v>2.7</v>
      </c>
      <c r="AL8" s="605">
        <v>2.7</v>
      </c>
      <c r="AM8" s="605">
        <v>2.7</v>
      </c>
      <c r="AN8" s="605">
        <v>2.7</v>
      </c>
      <c r="AO8" s="605">
        <v>2.7</v>
      </c>
      <c r="AP8" s="605">
        <v>2.7</v>
      </c>
      <c r="AQ8" s="605">
        <v>2.7</v>
      </c>
      <c r="AR8" s="605">
        <v>2.7</v>
      </c>
      <c r="AS8" s="605">
        <v>2.7</v>
      </c>
      <c r="AT8" s="605">
        <v>2.7</v>
      </c>
      <c r="AU8" s="605">
        <v>2.7</v>
      </c>
      <c r="AV8" s="605">
        <v>2.7</v>
      </c>
      <c r="AW8" s="605">
        <v>2.7</v>
      </c>
      <c r="AX8" s="605">
        <v>2.7</v>
      </c>
      <c r="AY8" s="605">
        <v>2.7</v>
      </c>
      <c r="AZ8" s="605">
        <v>2.7</v>
      </c>
      <c r="BA8" s="605">
        <v>2.7</v>
      </c>
      <c r="BB8" s="605">
        <v>2.7</v>
      </c>
    </row>
    <row r="9" spans="1:55">
      <c r="A9" s="604" t="s">
        <v>903</v>
      </c>
      <c r="B9" s="604" t="s">
        <v>902</v>
      </c>
      <c r="E9" s="604">
        <v>8.7166666666333306E-12</v>
      </c>
      <c r="F9" s="604">
        <v>1.3871666666625E-11</v>
      </c>
      <c r="G9" s="604">
        <v>1.4039166666616699E-11</v>
      </c>
      <c r="H9" s="604">
        <v>1.69566666666417E-11</v>
      </c>
      <c r="I9" s="604">
        <v>2.0914999999966699E-11</v>
      </c>
      <c r="J9" s="604">
        <v>3.3342499999991702E-11</v>
      </c>
      <c r="K9" s="604">
        <v>3.5000000000000002E-11</v>
      </c>
      <c r="L9" s="604">
        <v>3.5000000000000002E-11</v>
      </c>
      <c r="M9" s="604">
        <v>3.7916666656666698E-11</v>
      </c>
      <c r="N9" s="604">
        <v>4.5216666656666701E-11</v>
      </c>
      <c r="O9" s="604">
        <v>4.9999999990000002E-11</v>
      </c>
      <c r="P9" s="604">
        <v>4.9999999990000002E-11</v>
      </c>
      <c r="Q9" s="604">
        <v>4.9999999990000002E-11</v>
      </c>
      <c r="R9" s="604">
        <v>3.6574999999500001E-10</v>
      </c>
      <c r="S9" s="604">
        <v>1.39983333333167E-9</v>
      </c>
      <c r="T9" s="604">
        <v>4.0763333333283302E-9</v>
      </c>
      <c r="U9" s="604">
        <v>7.9574999999958296E-9</v>
      </c>
      <c r="V9" s="604">
        <v>1.31696666666408E-8</v>
      </c>
      <c r="W9" s="604">
        <v>1.83715833333225E-8</v>
      </c>
      <c r="X9" s="604">
        <v>4.4026916666672502E-8</v>
      </c>
      <c r="Y9" s="604">
        <v>2.5922533333326298E-7</v>
      </c>
      <c r="Z9" s="604">
        <v>1.05299574995841E-6</v>
      </c>
      <c r="AA9" s="604">
        <v>6.7649116666E-6</v>
      </c>
      <c r="AB9" s="604">
        <v>6.0180899999999998E-5</v>
      </c>
      <c r="AC9" s="604">
        <v>9.4303166666666696E-5</v>
      </c>
      <c r="AD9" s="604">
        <v>2.1442983333333301E-4</v>
      </c>
      <c r="AE9" s="604">
        <v>8.7526041666666698E-4</v>
      </c>
      <c r="AF9" s="604">
        <v>4.2333960833333302E-2</v>
      </c>
      <c r="AG9" s="604">
        <v>0.48758908333333301</v>
      </c>
      <c r="AH9" s="604">
        <v>0.95355441666666696</v>
      </c>
      <c r="AI9" s="604">
        <v>0.99064166666666698</v>
      </c>
      <c r="AJ9" s="604">
        <v>0.99894583333333298</v>
      </c>
      <c r="AK9" s="604">
        <v>0.99900833333333305</v>
      </c>
      <c r="AL9" s="605">
        <v>0.99975000000000003</v>
      </c>
      <c r="AM9" s="605">
        <v>0.99966250000000001</v>
      </c>
      <c r="AN9" s="605">
        <v>0.99950000000000006</v>
      </c>
      <c r="AO9" s="605">
        <v>0.99950000000000006</v>
      </c>
      <c r="AP9" s="605">
        <v>0.99950000000000006</v>
      </c>
      <c r="AQ9" s="605">
        <v>0.99950000000000006</v>
      </c>
      <c r="AR9" s="605">
        <v>0.99950000000000006</v>
      </c>
      <c r="AS9" s="605">
        <v>3.0632566666666698</v>
      </c>
      <c r="AT9" s="605">
        <v>2.9006291666666701</v>
      </c>
      <c r="AU9" s="605">
        <v>2.9233008189033201</v>
      </c>
      <c r="AV9" s="605">
        <v>2.9036575</v>
      </c>
      <c r="AW9" s="605">
        <v>3.0543133333333299</v>
      </c>
      <c r="AX9" s="605">
        <v>3.0956488492063499</v>
      </c>
      <c r="AY9" s="605">
        <v>3.14416455988456</v>
      </c>
      <c r="AZ9" s="605">
        <v>3.7101068305232801</v>
      </c>
      <c r="BA9" s="605">
        <v>3.8962951544704998</v>
      </c>
      <c r="BB9" s="605">
        <v>4.1101395762132604</v>
      </c>
    </row>
    <row r="10" spans="1:55">
      <c r="A10" s="604" t="s">
        <v>901</v>
      </c>
      <c r="B10" s="604" t="s">
        <v>900</v>
      </c>
      <c r="AJ10" s="604">
        <v>9.1050000000000004</v>
      </c>
      <c r="AK10" s="604">
        <v>288.65083333333303</v>
      </c>
      <c r="AL10" s="605">
        <v>405.90833333333302</v>
      </c>
      <c r="AM10" s="605">
        <v>414.04149999999998</v>
      </c>
      <c r="AN10" s="605">
        <v>490.84678574999998</v>
      </c>
      <c r="AO10" s="605">
        <v>504.91500000000002</v>
      </c>
      <c r="AP10" s="605">
        <v>535.06183333333297</v>
      </c>
      <c r="AQ10" s="605">
        <v>539.52583333333303</v>
      </c>
      <c r="AR10" s="605">
        <v>555.078258333333</v>
      </c>
      <c r="AS10" s="605">
        <v>573.35333333333301</v>
      </c>
      <c r="AT10" s="605">
        <v>578.76295454545505</v>
      </c>
      <c r="AU10" s="605">
        <v>533.45083333333298</v>
      </c>
      <c r="AV10" s="605">
        <v>457.68694062915898</v>
      </c>
      <c r="AW10" s="605">
        <v>416.04036972454202</v>
      </c>
      <c r="AX10" s="605">
        <v>342.079116208671</v>
      </c>
      <c r="AY10" s="605">
        <v>305.96940026193602</v>
      </c>
      <c r="AZ10" s="605">
        <v>363.28328560606099</v>
      </c>
      <c r="BA10" s="605">
        <v>373.66046673881698</v>
      </c>
      <c r="BB10" s="605">
        <v>372.50088244871102</v>
      </c>
    </row>
    <row r="11" spans="1:55">
      <c r="A11" s="604" t="s">
        <v>899</v>
      </c>
      <c r="B11" s="604" t="s">
        <v>898</v>
      </c>
      <c r="AC11" s="604">
        <v>1.79</v>
      </c>
      <c r="AD11" s="604">
        <v>1.79</v>
      </c>
      <c r="AE11" s="604">
        <v>1.79</v>
      </c>
      <c r="AF11" s="604">
        <v>1.79</v>
      </c>
      <c r="AG11" s="604">
        <v>1.79</v>
      </c>
      <c r="AH11" s="604">
        <v>1.79</v>
      </c>
      <c r="AI11" s="604">
        <v>1.79</v>
      </c>
      <c r="AJ11" s="604">
        <v>1.79</v>
      </c>
      <c r="AK11" s="604">
        <v>1.79</v>
      </c>
      <c r="AL11" s="605">
        <v>1.79</v>
      </c>
      <c r="AM11" s="605">
        <v>1.79</v>
      </c>
      <c r="AN11" s="605">
        <v>1.79</v>
      </c>
      <c r="AO11" s="605">
        <v>1.79</v>
      </c>
      <c r="AP11" s="605">
        <v>1.79</v>
      </c>
      <c r="AQ11" s="605">
        <v>1.79</v>
      </c>
      <c r="AR11" s="605">
        <v>1.79</v>
      </c>
      <c r="AS11" s="605">
        <v>1.79</v>
      </c>
      <c r="AT11" s="605">
        <v>1.79</v>
      </c>
      <c r="AU11" s="605">
        <v>1.79</v>
      </c>
      <c r="AV11" s="605">
        <v>1.79</v>
      </c>
      <c r="AW11" s="605">
        <v>1.79</v>
      </c>
      <c r="AX11" s="605">
        <v>1.79</v>
      </c>
      <c r="AY11" s="605">
        <v>1.79</v>
      </c>
      <c r="AZ11" s="605">
        <v>1.79</v>
      </c>
      <c r="BA11" s="605">
        <v>1.79</v>
      </c>
      <c r="BB11" s="605">
        <v>1.79</v>
      </c>
    </row>
    <row r="12" spans="1:55">
      <c r="A12" s="604" t="s">
        <v>897</v>
      </c>
      <c r="B12" s="604" t="s">
        <v>896</v>
      </c>
      <c r="C12" s="604">
        <v>0.89285699989285705</v>
      </c>
      <c r="D12" s="604">
        <v>0.89285699989285705</v>
      </c>
      <c r="E12" s="604">
        <v>0.89285699989285705</v>
      </c>
      <c r="F12" s="604">
        <v>0.89285699989285705</v>
      </c>
      <c r="G12" s="604">
        <v>0.89285699989285705</v>
      </c>
      <c r="H12" s="604">
        <v>0.89285699989285705</v>
      </c>
      <c r="I12" s="604">
        <v>0.89285699989285705</v>
      </c>
      <c r="J12" s="604">
        <v>0.89285699989285705</v>
      </c>
      <c r="K12" s="604">
        <v>0.89285699989285705</v>
      </c>
      <c r="L12" s="604">
        <v>0.89285699989285705</v>
      </c>
      <c r="M12" s="604">
        <v>0.89285699989285705</v>
      </c>
      <c r="N12" s="604">
        <v>0.88267025929554799</v>
      </c>
      <c r="O12" s="604">
        <v>0.838697807262207</v>
      </c>
      <c r="P12" s="604">
        <v>0.70349710157742595</v>
      </c>
      <c r="Q12" s="604">
        <v>0.69666586863809599</v>
      </c>
      <c r="R12" s="604">
        <v>0.76387124900000003</v>
      </c>
      <c r="S12" s="604">
        <v>0.81828408233333305</v>
      </c>
      <c r="T12" s="604">
        <v>0.90182499900000002</v>
      </c>
      <c r="U12" s="604">
        <v>0.87365924900000003</v>
      </c>
      <c r="V12" s="604">
        <v>0.89464091566666704</v>
      </c>
      <c r="W12" s="604">
        <v>0.87824433233333299</v>
      </c>
      <c r="X12" s="604">
        <v>0.87021458233333304</v>
      </c>
      <c r="Y12" s="604">
        <v>0.98586283233333305</v>
      </c>
      <c r="Z12" s="604">
        <v>1.1100149991666699</v>
      </c>
      <c r="AA12" s="604">
        <v>1.1395191659166699</v>
      </c>
      <c r="AB12" s="604">
        <v>1.4318949995000001</v>
      </c>
      <c r="AC12" s="604">
        <v>1.4959741664166699</v>
      </c>
      <c r="AD12" s="604">
        <v>1.42818</v>
      </c>
      <c r="AE12" s="604">
        <v>1.2799083333333301</v>
      </c>
      <c r="AF12" s="604">
        <v>1.2645966666666699</v>
      </c>
      <c r="AG12" s="604">
        <v>1.2810566666666701</v>
      </c>
      <c r="AH12" s="604">
        <v>1.2837558333333301</v>
      </c>
      <c r="AI12" s="604">
        <v>1.36164833333333</v>
      </c>
      <c r="AJ12" s="604">
        <v>1.4705600000000001</v>
      </c>
      <c r="AK12" s="604">
        <v>1.3677508333333299</v>
      </c>
      <c r="AL12" s="605">
        <v>1.3490325000000001</v>
      </c>
      <c r="AM12" s="605">
        <v>1.27786333333333</v>
      </c>
      <c r="AN12" s="605">
        <v>1.34738</v>
      </c>
      <c r="AO12" s="605">
        <v>1.5918283333333301</v>
      </c>
      <c r="AP12" s="605">
        <v>1.5499499999999999</v>
      </c>
      <c r="AQ12" s="605">
        <v>1.7248266666666701</v>
      </c>
      <c r="AR12" s="605">
        <v>1.9334425</v>
      </c>
      <c r="AS12" s="605">
        <v>1.8405625000000001</v>
      </c>
      <c r="AT12" s="605">
        <v>1.54191416666667</v>
      </c>
      <c r="AU12" s="605">
        <v>1.3597524999999999</v>
      </c>
      <c r="AV12" s="605">
        <v>1.3094733333333299</v>
      </c>
      <c r="AW12" s="605">
        <v>1.3279734405000001</v>
      </c>
      <c r="AX12" s="605">
        <v>1.1950725</v>
      </c>
      <c r="AY12" s="605">
        <v>1.19217833333333</v>
      </c>
      <c r="AZ12" s="605">
        <v>1.28218881008452</v>
      </c>
      <c r="BA12" s="605">
        <v>1.0901594863867701</v>
      </c>
      <c r="BB12" s="605">
        <v>0.96946320149673504</v>
      </c>
    </row>
    <row r="13" spans="1:55">
      <c r="A13" s="604" t="s">
        <v>895</v>
      </c>
      <c r="B13" s="604" t="s">
        <v>894</v>
      </c>
      <c r="C13" s="604">
        <v>26.000000024999999</v>
      </c>
      <c r="D13" s="604">
        <v>26.000000024999999</v>
      </c>
      <c r="E13" s="604">
        <v>26.000000024999999</v>
      </c>
      <c r="F13" s="604">
        <v>26.000000024999999</v>
      </c>
      <c r="G13" s="604">
        <v>26.000000024999999</v>
      </c>
      <c r="H13" s="604">
        <v>26.000000024999999</v>
      </c>
      <c r="I13" s="604">
        <v>26.000000024999999</v>
      </c>
      <c r="J13" s="604">
        <v>26.000000024999999</v>
      </c>
      <c r="K13" s="604">
        <v>26.000000024999999</v>
      </c>
      <c r="L13" s="604">
        <v>26.000000024999999</v>
      </c>
      <c r="M13" s="604">
        <v>26.000000024999999</v>
      </c>
      <c r="N13" s="604">
        <v>24.985583896139701</v>
      </c>
      <c r="O13" s="604">
        <v>23.1153333323333</v>
      </c>
      <c r="P13" s="604">
        <v>19.579999999083299</v>
      </c>
      <c r="Q13" s="604">
        <v>18.692499998999999</v>
      </c>
      <c r="R13" s="604">
        <v>17.416749999166701</v>
      </c>
      <c r="S13" s="604">
        <v>17.9396666658333</v>
      </c>
      <c r="T13" s="604">
        <v>16.526916666000002</v>
      </c>
      <c r="U13" s="604">
        <v>14.521666665750001</v>
      </c>
      <c r="V13" s="604">
        <v>13.367499999416699</v>
      </c>
      <c r="W13" s="604">
        <v>12.937999999083299</v>
      </c>
      <c r="X13" s="604">
        <v>15.926833332333301</v>
      </c>
      <c r="Y13" s="604">
        <v>17.059249999166699</v>
      </c>
      <c r="Z13" s="604">
        <v>17.9633333325</v>
      </c>
      <c r="AA13" s="604">
        <v>20.009083332666702</v>
      </c>
      <c r="AB13" s="604">
        <v>20.689499999833298</v>
      </c>
      <c r="AC13" s="604">
        <v>15.2671333333333</v>
      </c>
      <c r="AD13" s="604">
        <v>12.6425</v>
      </c>
      <c r="AE13" s="604">
        <v>12.347666666666701</v>
      </c>
      <c r="AF13" s="604">
        <v>13.2306666666667</v>
      </c>
      <c r="AG13" s="604">
        <v>11.3698333333333</v>
      </c>
      <c r="AH13" s="604">
        <v>11.6759166666667</v>
      </c>
      <c r="AI13" s="604">
        <v>10.989333333333301</v>
      </c>
      <c r="AJ13" s="604">
        <v>11.632182500000001</v>
      </c>
      <c r="AK13" s="604">
        <v>11.421824916666701</v>
      </c>
      <c r="AL13" s="605">
        <v>10.0814958333333</v>
      </c>
      <c r="AM13" s="605">
        <v>10.5865575</v>
      </c>
      <c r="AN13" s="605">
        <v>12.204244166666699</v>
      </c>
      <c r="AO13" s="605">
        <v>12.379065000000001</v>
      </c>
      <c r="AP13" s="605"/>
      <c r="AQ13" s="605"/>
      <c r="AR13" s="605"/>
      <c r="AS13" s="605"/>
      <c r="AT13" s="605"/>
      <c r="AU13" s="605"/>
      <c r="AV13" s="605"/>
      <c r="AW13" s="605"/>
      <c r="AX13" s="605"/>
      <c r="AY13" s="605"/>
      <c r="AZ13" s="605"/>
      <c r="BA13" s="605"/>
      <c r="BB13" s="605"/>
    </row>
    <row r="14" spans="1:55">
      <c r="A14" s="604" t="s">
        <v>893</v>
      </c>
      <c r="B14" s="604" t="s">
        <v>892</v>
      </c>
      <c r="AI14" s="604">
        <v>1.0840000000000001E-2</v>
      </c>
      <c r="AJ14" s="604">
        <v>1.9994999999999999E-2</v>
      </c>
      <c r="AK14" s="604">
        <v>0.31404500000000002</v>
      </c>
      <c r="AL14" s="605">
        <v>0.88270850000000001</v>
      </c>
      <c r="AM14" s="605">
        <v>0.86025283333333402</v>
      </c>
      <c r="AN14" s="605">
        <v>0.79707499999999998</v>
      </c>
      <c r="AO14" s="605">
        <v>0.77379968666666599</v>
      </c>
      <c r="AP14" s="605">
        <v>0.82403333333333395</v>
      </c>
      <c r="AQ14" s="605">
        <v>0.89483075000000001</v>
      </c>
      <c r="AR14" s="605">
        <v>0.93131666666666602</v>
      </c>
      <c r="AS14" s="605">
        <v>0.97216416666666605</v>
      </c>
      <c r="AT14" s="605">
        <v>0.98214599999999996</v>
      </c>
      <c r="AU14" s="605">
        <v>0.98269550000000006</v>
      </c>
      <c r="AV14" s="605">
        <v>0.94542099999999996</v>
      </c>
      <c r="AW14" s="605">
        <v>0.89344500000000004</v>
      </c>
      <c r="AX14" s="605">
        <v>0.85812380824372803</v>
      </c>
      <c r="AY14" s="605">
        <v>0.82161957885304604</v>
      </c>
      <c r="AZ14" s="605">
        <v>0.80378333333333296</v>
      </c>
      <c r="BA14" s="605">
        <v>0.80264999999999997</v>
      </c>
      <c r="BB14" s="605">
        <v>0.78968638888888898</v>
      </c>
    </row>
    <row r="15" spans="1:55">
      <c r="A15" s="604" t="s">
        <v>891</v>
      </c>
      <c r="B15" s="604" t="s">
        <v>890</v>
      </c>
      <c r="C15" s="604">
        <v>1.0204100000204099</v>
      </c>
      <c r="D15" s="604">
        <v>1.0204100000204099</v>
      </c>
      <c r="E15" s="604">
        <v>1.0204100000204099</v>
      </c>
      <c r="F15" s="604">
        <v>1.0204100000204099</v>
      </c>
      <c r="G15" s="604">
        <v>1.0204100000204099</v>
      </c>
      <c r="H15" s="604">
        <v>1.0204100000204099</v>
      </c>
      <c r="I15" s="604">
        <v>1.0204100000204099</v>
      </c>
      <c r="J15" s="604">
        <v>1.0204100000204099</v>
      </c>
      <c r="K15" s="604">
        <v>1.0204100000204099</v>
      </c>
      <c r="L15" s="604">
        <v>1.0204100000204099</v>
      </c>
      <c r="M15" s="604">
        <v>1.0017008333350299</v>
      </c>
      <c r="N15" s="604">
        <v>0.99999999900000003</v>
      </c>
      <c r="O15" s="604">
        <v>1</v>
      </c>
      <c r="P15" s="604">
        <v>0.99999999991666699</v>
      </c>
      <c r="Q15" s="604">
        <v>0.99999999900000003</v>
      </c>
      <c r="R15" s="604">
        <v>0.99999999900000003</v>
      </c>
      <c r="S15" s="604">
        <v>0.99999999900000003</v>
      </c>
      <c r="T15" s="604">
        <v>0.99999999900000003</v>
      </c>
      <c r="U15" s="604">
        <v>0.99999999900000003</v>
      </c>
      <c r="V15" s="604">
        <v>0.99999999900000003</v>
      </c>
      <c r="W15" s="604">
        <v>0.99999999900000003</v>
      </c>
      <c r="X15" s="604">
        <v>0.99999999900000003</v>
      </c>
      <c r="Y15" s="604">
        <v>0.99999999900000003</v>
      </c>
      <c r="Z15" s="604">
        <v>0.99999999900000003</v>
      </c>
      <c r="AA15" s="604">
        <v>0.99999999958333297</v>
      </c>
      <c r="AB15" s="604">
        <v>1</v>
      </c>
      <c r="AC15" s="604">
        <v>1</v>
      </c>
      <c r="AD15" s="604">
        <v>1</v>
      </c>
      <c r="AE15" s="604">
        <v>1</v>
      </c>
      <c r="AF15" s="604">
        <v>1</v>
      </c>
      <c r="AG15" s="604">
        <v>1</v>
      </c>
      <c r="AH15" s="604">
        <v>1</v>
      </c>
      <c r="AI15" s="604">
        <v>1</v>
      </c>
      <c r="AJ15" s="604">
        <v>1</v>
      </c>
      <c r="AK15" s="604">
        <v>1</v>
      </c>
      <c r="AL15" s="605">
        <v>1</v>
      </c>
      <c r="AM15" s="605">
        <v>1</v>
      </c>
      <c r="AN15" s="605">
        <v>1</v>
      </c>
      <c r="AO15" s="605">
        <v>1</v>
      </c>
      <c r="AP15" s="605">
        <v>1</v>
      </c>
      <c r="AQ15" s="605">
        <v>1</v>
      </c>
      <c r="AR15" s="605">
        <v>1</v>
      </c>
      <c r="AS15" s="605">
        <v>1</v>
      </c>
      <c r="AT15" s="605">
        <v>1</v>
      </c>
      <c r="AU15" s="605">
        <v>1</v>
      </c>
      <c r="AV15" s="605">
        <v>1</v>
      </c>
      <c r="AW15" s="605">
        <v>1</v>
      </c>
      <c r="AX15" s="605">
        <v>1</v>
      </c>
      <c r="AY15" s="605">
        <v>1</v>
      </c>
      <c r="AZ15" s="605">
        <v>1</v>
      </c>
      <c r="BA15" s="605">
        <v>1</v>
      </c>
      <c r="BB15" s="605">
        <v>1</v>
      </c>
    </row>
    <row r="16" spans="1:55">
      <c r="A16" s="604" t="s">
        <v>889</v>
      </c>
      <c r="B16" s="604" t="s">
        <v>888</v>
      </c>
      <c r="I16" s="604">
        <v>0.47618999947619001</v>
      </c>
      <c r="J16" s="604">
        <v>0.47618999947619001</v>
      </c>
      <c r="K16" s="604">
        <v>0.47618999947619001</v>
      </c>
      <c r="L16" s="604">
        <v>0.47618999947619001</v>
      </c>
      <c r="M16" s="604">
        <v>0.47618999947619001</v>
      </c>
      <c r="N16" s="604">
        <v>0.47479628758907599</v>
      </c>
      <c r="O16" s="604">
        <v>0.43859778342153799</v>
      </c>
      <c r="P16" s="604">
        <v>0.399630307154623</v>
      </c>
      <c r="Q16" s="604">
        <v>0.39473999900000001</v>
      </c>
      <c r="R16" s="604">
        <v>0.39549999899999999</v>
      </c>
      <c r="S16" s="604">
        <v>0.39559916566666697</v>
      </c>
      <c r="T16" s="604">
        <v>0.39564999899999997</v>
      </c>
      <c r="U16" s="604">
        <v>0.38745333233333301</v>
      </c>
      <c r="V16" s="604">
        <v>0.38161749924999999</v>
      </c>
      <c r="W16" s="604">
        <v>0.37700023471010102</v>
      </c>
      <c r="X16" s="604">
        <v>0.37599999899999997</v>
      </c>
      <c r="Y16" s="604">
        <v>0.37599999899999997</v>
      </c>
      <c r="Z16" s="604">
        <v>0.37599999899999997</v>
      </c>
      <c r="AA16" s="604">
        <v>0.37599999958333302</v>
      </c>
      <c r="AB16" s="604">
        <v>0.376</v>
      </c>
      <c r="AC16" s="604">
        <v>0.376</v>
      </c>
      <c r="AD16" s="604">
        <v>0.376</v>
      </c>
      <c r="AE16" s="604">
        <v>0.376</v>
      </c>
      <c r="AF16" s="604">
        <v>0.376</v>
      </c>
      <c r="AG16" s="604">
        <v>0.376</v>
      </c>
      <c r="AH16" s="604">
        <v>0.376</v>
      </c>
      <c r="AI16" s="604">
        <v>0.376</v>
      </c>
      <c r="AJ16" s="604">
        <v>0.37599998916666699</v>
      </c>
      <c r="AK16" s="604">
        <v>0.37599996499999999</v>
      </c>
      <c r="AL16" s="605">
        <v>0.37599997083333297</v>
      </c>
      <c r="AM16" s="605">
        <v>0.37599996749999998</v>
      </c>
      <c r="AN16" s="605">
        <v>0.37599996499999999</v>
      </c>
      <c r="AO16" s="605">
        <v>0.37599996250000001</v>
      </c>
      <c r="AP16" s="605">
        <v>0.375999979166667</v>
      </c>
      <c r="AQ16" s="605">
        <v>0.376</v>
      </c>
      <c r="AR16" s="605">
        <v>0.376</v>
      </c>
      <c r="AS16" s="605">
        <v>0.376</v>
      </c>
      <c r="AT16" s="605">
        <v>0.376</v>
      </c>
      <c r="AU16" s="605">
        <v>0.376</v>
      </c>
      <c r="AV16" s="605">
        <v>0.376</v>
      </c>
      <c r="AW16" s="605">
        <v>0.376</v>
      </c>
      <c r="AX16" s="605">
        <v>0.376</v>
      </c>
      <c r="AY16" s="605">
        <v>0.376</v>
      </c>
      <c r="AZ16" s="605">
        <v>0.376</v>
      </c>
      <c r="BA16" s="605">
        <v>0.376</v>
      </c>
      <c r="BB16" s="605">
        <v>0.376</v>
      </c>
    </row>
    <row r="17" spans="1:54">
      <c r="A17" s="604" t="s">
        <v>887</v>
      </c>
      <c r="B17" s="604" t="s">
        <v>886</v>
      </c>
      <c r="N17" s="604">
        <v>7.8688425850291202</v>
      </c>
      <c r="O17" s="604">
        <v>7.7001841681494998</v>
      </c>
      <c r="P17" s="604">
        <v>7.8498159993174204</v>
      </c>
      <c r="Q17" s="604">
        <v>8.2260022412153795</v>
      </c>
      <c r="R17" s="604">
        <v>12.186180036989001</v>
      </c>
      <c r="S17" s="604">
        <v>15.3991686037548</v>
      </c>
      <c r="T17" s="604">
        <v>15.375099999416699</v>
      </c>
      <c r="U17" s="604">
        <v>15.016116665749999</v>
      </c>
      <c r="V17" s="604">
        <v>15.5519249993333</v>
      </c>
      <c r="W17" s="604">
        <v>15.454058332500001</v>
      </c>
      <c r="X17" s="604">
        <v>17.986691665833298</v>
      </c>
      <c r="Y17" s="604">
        <v>22.1178833323333</v>
      </c>
      <c r="Z17" s="604">
        <v>24.6154249995</v>
      </c>
      <c r="AA17" s="604">
        <v>25.353933385083302</v>
      </c>
      <c r="AB17" s="604">
        <v>27.9945916666667</v>
      </c>
      <c r="AC17" s="604">
        <v>30.4069</v>
      </c>
      <c r="AD17" s="604">
        <v>30.949833333333299</v>
      </c>
      <c r="AE17" s="604">
        <v>31.7332485981559</v>
      </c>
      <c r="AF17" s="604">
        <v>32.270000000000003</v>
      </c>
      <c r="AG17" s="604">
        <v>34.568808333333301</v>
      </c>
      <c r="AH17" s="604">
        <v>36.5961833333333</v>
      </c>
      <c r="AI17" s="604">
        <v>38.950758333333297</v>
      </c>
      <c r="AJ17" s="604">
        <v>39.567257499999997</v>
      </c>
      <c r="AK17" s="604">
        <v>40.211739166666703</v>
      </c>
      <c r="AL17" s="605">
        <v>40.278318333333303</v>
      </c>
      <c r="AM17" s="605">
        <v>41.794168333333303</v>
      </c>
      <c r="AN17" s="605">
        <v>43.8921158333333</v>
      </c>
      <c r="AO17" s="605">
        <v>46.905651666666699</v>
      </c>
      <c r="AP17" s="605">
        <v>49.0854</v>
      </c>
      <c r="AQ17" s="605">
        <v>52.141666666666701</v>
      </c>
      <c r="AR17" s="605">
        <v>55.8066666666667</v>
      </c>
      <c r="AS17" s="605">
        <v>57.887999999999998</v>
      </c>
      <c r="AT17" s="605">
        <v>58.150039999999997</v>
      </c>
      <c r="AU17" s="605">
        <v>59.512658333333299</v>
      </c>
      <c r="AV17" s="605">
        <v>64.327475000000007</v>
      </c>
      <c r="AW17" s="605">
        <v>68.933233333333305</v>
      </c>
      <c r="AX17" s="605">
        <v>68.874875000000003</v>
      </c>
      <c r="AY17" s="605">
        <v>68.598275000000001</v>
      </c>
      <c r="AZ17" s="605">
        <v>69.039066666666699</v>
      </c>
      <c r="BA17" s="605">
        <v>69.649291666666699</v>
      </c>
      <c r="BB17" s="605">
        <v>74.1524</v>
      </c>
    </row>
    <row r="18" spans="1:54">
      <c r="A18" s="604" t="s">
        <v>885</v>
      </c>
      <c r="B18" s="604" t="s">
        <v>884</v>
      </c>
      <c r="C18" s="604">
        <v>1.7142900007142901</v>
      </c>
      <c r="D18" s="604">
        <v>1.7142900007142901</v>
      </c>
      <c r="E18" s="604">
        <v>1.7142900007142901</v>
      </c>
      <c r="F18" s="604">
        <v>1.7142900007142901</v>
      </c>
      <c r="G18" s="604">
        <v>1.7142900007142901</v>
      </c>
      <c r="H18" s="604">
        <v>1.7142900007142901</v>
      </c>
      <c r="I18" s="604">
        <v>1.7142900007142901</v>
      </c>
      <c r="J18" s="604">
        <v>1.7380991672619099</v>
      </c>
      <c r="K18" s="604">
        <v>2.0000000010000001</v>
      </c>
      <c r="L18" s="604">
        <v>2.0000000010000001</v>
      </c>
      <c r="M18" s="604">
        <v>2.0000000010000001</v>
      </c>
      <c r="N18" s="604">
        <v>1.97487615254815</v>
      </c>
      <c r="O18" s="604">
        <v>1.92128071035726</v>
      </c>
      <c r="P18" s="604">
        <v>1.95922053743668</v>
      </c>
      <c r="Q18" s="604">
        <v>2.0532309107887801</v>
      </c>
      <c r="R18" s="604">
        <v>2.0188665976000002</v>
      </c>
      <c r="S18" s="604">
        <v>2</v>
      </c>
      <c r="T18" s="604">
        <v>2</v>
      </c>
      <c r="U18" s="604">
        <v>2</v>
      </c>
      <c r="V18" s="604">
        <v>2</v>
      </c>
      <c r="W18" s="604">
        <v>2</v>
      </c>
      <c r="X18" s="604">
        <v>2</v>
      </c>
      <c r="Y18" s="604">
        <v>2</v>
      </c>
      <c r="Z18" s="604">
        <v>2</v>
      </c>
      <c r="AA18" s="604">
        <v>2</v>
      </c>
      <c r="AB18" s="604">
        <v>2</v>
      </c>
      <c r="AC18" s="604">
        <v>2</v>
      </c>
      <c r="AD18" s="604">
        <v>2</v>
      </c>
      <c r="AE18" s="604">
        <v>2</v>
      </c>
      <c r="AF18" s="604">
        <v>2</v>
      </c>
      <c r="AG18" s="604">
        <v>2</v>
      </c>
      <c r="AH18" s="604">
        <v>2</v>
      </c>
      <c r="AI18" s="604">
        <v>2</v>
      </c>
      <c r="AJ18" s="604">
        <v>2</v>
      </c>
      <c r="AK18" s="604">
        <v>2</v>
      </c>
      <c r="AL18" s="605">
        <v>2</v>
      </c>
      <c r="AM18" s="605">
        <v>2</v>
      </c>
      <c r="AN18" s="605">
        <v>2</v>
      </c>
      <c r="AO18" s="605">
        <v>2</v>
      </c>
      <c r="AP18" s="605">
        <v>2</v>
      </c>
      <c r="AQ18" s="605">
        <v>2</v>
      </c>
      <c r="AR18" s="605">
        <v>2</v>
      </c>
      <c r="AS18" s="605">
        <v>2</v>
      </c>
      <c r="AT18" s="605">
        <v>2</v>
      </c>
      <c r="AU18" s="605">
        <v>2</v>
      </c>
      <c r="AV18" s="605">
        <v>2</v>
      </c>
      <c r="AW18" s="605">
        <v>2</v>
      </c>
      <c r="AX18" s="605">
        <v>2</v>
      </c>
      <c r="AY18" s="605">
        <v>2</v>
      </c>
      <c r="AZ18" s="605">
        <v>2</v>
      </c>
      <c r="BA18" s="605">
        <v>2</v>
      </c>
      <c r="BB18" s="605">
        <v>2</v>
      </c>
    </row>
    <row r="19" spans="1:54">
      <c r="A19" s="604" t="s">
        <v>883</v>
      </c>
      <c r="B19" s="604" t="s">
        <v>882</v>
      </c>
      <c r="AL19" s="605">
        <v>11.5209666666667</v>
      </c>
      <c r="AM19" s="605">
        <v>13.2298766666667</v>
      </c>
      <c r="AN19" s="605">
        <v>26.020549583333299</v>
      </c>
      <c r="AO19" s="605">
        <v>46.12762</v>
      </c>
      <c r="AP19" s="605">
        <v>249.29532916666699</v>
      </c>
      <c r="AQ19" s="605">
        <v>876.75</v>
      </c>
      <c r="AR19" s="605">
        <v>1390</v>
      </c>
      <c r="AS19" s="605">
        <v>1790.9166666666699</v>
      </c>
      <c r="AT19" s="605">
        <v>2051.2708333333298</v>
      </c>
      <c r="AU19" s="605">
        <v>2160.2575000000002</v>
      </c>
      <c r="AV19" s="605">
        <v>2153.8200000000002</v>
      </c>
      <c r="AW19" s="605">
        <v>2144.5641666666702</v>
      </c>
      <c r="AX19" s="605">
        <v>2146.0783333333302</v>
      </c>
      <c r="AY19" s="605">
        <v>2136.3975</v>
      </c>
      <c r="AZ19" s="605">
        <v>2793.0492178846898</v>
      </c>
      <c r="BA19" s="605">
        <v>2978.51</v>
      </c>
      <c r="BB19" s="605">
        <v>4974.6333333333296</v>
      </c>
    </row>
    <row r="20" spans="1:54">
      <c r="A20" s="604" t="s">
        <v>881</v>
      </c>
      <c r="B20" s="604" t="s">
        <v>880</v>
      </c>
      <c r="C20" s="604">
        <v>50.000000049000001</v>
      </c>
      <c r="D20" s="604">
        <v>50.000000049000001</v>
      </c>
      <c r="E20" s="604">
        <v>50.000000049000001</v>
      </c>
      <c r="F20" s="604">
        <v>50.000000049000001</v>
      </c>
      <c r="G20" s="604">
        <v>50.000000049000001</v>
      </c>
      <c r="H20" s="604">
        <v>50.000000049000001</v>
      </c>
      <c r="I20" s="604">
        <v>50.000000049000001</v>
      </c>
      <c r="J20" s="604">
        <v>50.000000049000001</v>
      </c>
      <c r="K20" s="604">
        <v>50.000000049000001</v>
      </c>
      <c r="L20" s="604">
        <v>50.000000049000001</v>
      </c>
      <c r="M20" s="604">
        <v>50.000000049000001</v>
      </c>
      <c r="N20" s="604">
        <v>49.056977421689801</v>
      </c>
      <c r="O20" s="604">
        <v>44.014583332333302</v>
      </c>
      <c r="P20" s="604">
        <v>38.976499998999998</v>
      </c>
      <c r="Q20" s="604">
        <v>38.951499998999999</v>
      </c>
      <c r="R20" s="604">
        <v>36.778916665666699</v>
      </c>
      <c r="S20" s="604">
        <v>38.605166665666701</v>
      </c>
      <c r="T20" s="604">
        <v>35.842749998999999</v>
      </c>
      <c r="U20" s="604">
        <v>31.492083332333301</v>
      </c>
      <c r="V20" s="604">
        <v>29.318666665666701</v>
      </c>
      <c r="W20" s="604">
        <v>29.24166666575</v>
      </c>
      <c r="X20" s="604">
        <v>37.129249999166703</v>
      </c>
      <c r="Y20" s="604">
        <v>45.690583332333297</v>
      </c>
      <c r="Z20" s="604">
        <v>51.131666665833301</v>
      </c>
      <c r="AA20" s="604">
        <v>57.783916666416701</v>
      </c>
      <c r="AB20" s="604">
        <v>59.378</v>
      </c>
      <c r="AC20" s="604">
        <v>44.671916666666696</v>
      </c>
      <c r="AD20" s="604">
        <v>37.334083333333297</v>
      </c>
      <c r="AE20" s="604">
        <v>36.768333333333302</v>
      </c>
      <c r="AF20" s="604">
        <v>39.404000000000003</v>
      </c>
      <c r="AG20" s="604">
        <v>33.417916666666699</v>
      </c>
      <c r="AH20" s="604">
        <v>34.148249999999997</v>
      </c>
      <c r="AI20" s="604">
        <v>32.149500000000003</v>
      </c>
      <c r="AJ20" s="604">
        <v>34.596520833333301</v>
      </c>
      <c r="AK20" s="604">
        <v>33.456497499999998</v>
      </c>
      <c r="AL20" s="605">
        <v>29.4800166666667</v>
      </c>
      <c r="AM20" s="605">
        <v>30.961513333333301</v>
      </c>
      <c r="AN20" s="605">
        <v>35.773890833333297</v>
      </c>
      <c r="AO20" s="605">
        <v>36.298640833333302</v>
      </c>
      <c r="AP20" s="605"/>
      <c r="AQ20" s="605"/>
      <c r="AR20" s="605"/>
      <c r="AS20" s="605"/>
      <c r="AT20" s="605"/>
      <c r="AU20" s="605"/>
      <c r="AV20" s="605"/>
      <c r="AW20" s="605"/>
      <c r="AX20" s="605"/>
      <c r="AY20" s="605"/>
      <c r="AZ20" s="605"/>
      <c r="BA20" s="605"/>
      <c r="BB20" s="605"/>
    </row>
    <row r="21" spans="1:54">
      <c r="A21" s="604" t="s">
        <v>879</v>
      </c>
      <c r="B21" s="604" t="s">
        <v>878</v>
      </c>
      <c r="C21" s="604">
        <v>1.42857000042857</v>
      </c>
      <c r="D21" s="604">
        <v>1.42857000042857</v>
      </c>
      <c r="E21" s="604">
        <v>1.42857000042857</v>
      </c>
      <c r="F21" s="604">
        <v>1.42857000042857</v>
      </c>
      <c r="G21" s="604">
        <v>1.42857000042857</v>
      </c>
      <c r="H21" s="604">
        <v>1.42857000042857</v>
      </c>
      <c r="I21" s="604">
        <v>1.42857000042857</v>
      </c>
      <c r="J21" s="604">
        <v>1.4484116669960301</v>
      </c>
      <c r="K21" s="604">
        <v>1.6666700006666699</v>
      </c>
      <c r="L21" s="604">
        <v>1.6666700006666699</v>
      </c>
      <c r="M21" s="604">
        <v>1.6666700006666699</v>
      </c>
      <c r="N21" s="604">
        <v>1.6436821181343699</v>
      </c>
      <c r="O21" s="604">
        <v>1.6015618461200301</v>
      </c>
      <c r="P21" s="604">
        <v>1.6326837811972299</v>
      </c>
      <c r="Q21" s="604">
        <v>1.7109267840790501</v>
      </c>
      <c r="R21" s="604">
        <v>1.80804370464356</v>
      </c>
      <c r="S21" s="604">
        <v>2.2256731316515599</v>
      </c>
      <c r="T21" s="604">
        <v>2</v>
      </c>
      <c r="U21" s="604">
        <v>2</v>
      </c>
      <c r="V21" s="604">
        <v>2</v>
      </c>
      <c r="W21" s="604">
        <v>2</v>
      </c>
      <c r="X21" s="604">
        <v>2</v>
      </c>
      <c r="Y21" s="604">
        <v>2</v>
      </c>
      <c r="Z21" s="604">
        <v>2</v>
      </c>
      <c r="AA21" s="604">
        <v>2</v>
      </c>
      <c r="AB21" s="604">
        <v>2</v>
      </c>
      <c r="AC21" s="604">
        <v>2</v>
      </c>
      <c r="AD21" s="604">
        <v>2</v>
      </c>
      <c r="AE21" s="604">
        <v>2</v>
      </c>
      <c r="AF21" s="604">
        <v>2</v>
      </c>
      <c r="AG21" s="604">
        <v>2</v>
      </c>
      <c r="AH21" s="604">
        <v>2</v>
      </c>
      <c r="AI21" s="604">
        <v>2</v>
      </c>
      <c r="AJ21" s="604">
        <v>2</v>
      </c>
      <c r="AK21" s="604">
        <v>2</v>
      </c>
      <c r="AL21" s="605">
        <v>2</v>
      </c>
      <c r="AM21" s="605">
        <v>2</v>
      </c>
      <c r="AN21" s="605">
        <v>2</v>
      </c>
      <c r="AO21" s="605">
        <v>2</v>
      </c>
      <c r="AP21" s="605">
        <v>2</v>
      </c>
      <c r="AQ21" s="605">
        <v>2</v>
      </c>
      <c r="AR21" s="605">
        <v>2</v>
      </c>
      <c r="AS21" s="605">
        <v>2</v>
      </c>
      <c r="AT21" s="605">
        <v>2</v>
      </c>
      <c r="AU21" s="605">
        <v>2</v>
      </c>
      <c r="AV21" s="605">
        <v>2</v>
      </c>
      <c r="AW21" s="605">
        <v>2</v>
      </c>
      <c r="AX21" s="605">
        <v>2</v>
      </c>
      <c r="AY21" s="605">
        <v>2</v>
      </c>
      <c r="AZ21" s="605">
        <v>2</v>
      </c>
      <c r="BA21" s="605">
        <v>2</v>
      </c>
      <c r="BB21" s="605">
        <v>2</v>
      </c>
    </row>
    <row r="22" spans="1:54">
      <c r="A22" s="604" t="s">
        <v>877</v>
      </c>
      <c r="B22" s="604" t="s">
        <v>876</v>
      </c>
      <c r="C22" s="604">
        <v>245.19510139835899</v>
      </c>
      <c r="D22" s="604">
        <v>245.26010162116</v>
      </c>
      <c r="E22" s="604">
        <v>245.013850686544</v>
      </c>
      <c r="F22" s="604">
        <v>245.01635069607499</v>
      </c>
      <c r="G22" s="604">
        <v>245.027184079042</v>
      </c>
      <c r="H22" s="604">
        <v>245.06093420770699</v>
      </c>
      <c r="I22" s="604">
        <v>245.67843655764301</v>
      </c>
      <c r="J22" s="604">
        <v>246.00093779128099</v>
      </c>
      <c r="K22" s="604">
        <v>247.56469375695099</v>
      </c>
      <c r="L22" s="604">
        <v>259.960574351236</v>
      </c>
      <c r="M22" s="604">
        <v>276.403137026845</v>
      </c>
      <c r="N22" s="604">
        <v>275.35645668533198</v>
      </c>
      <c r="O22" s="604">
        <v>252.02762746264901</v>
      </c>
      <c r="P22" s="604">
        <v>222.88918305322699</v>
      </c>
      <c r="Q22" s="604">
        <v>240.70466763782301</v>
      </c>
      <c r="R22" s="604">
        <v>214.31290034121901</v>
      </c>
      <c r="S22" s="604">
        <v>238.95049426705901</v>
      </c>
      <c r="T22" s="604">
        <v>245.67968656657601</v>
      </c>
      <c r="U22" s="604">
        <v>225.65586023395699</v>
      </c>
      <c r="V22" s="604">
        <v>212.721644262377</v>
      </c>
      <c r="W22" s="604">
        <v>211.27955541470499</v>
      </c>
      <c r="X22" s="604">
        <v>271.73145255032699</v>
      </c>
      <c r="Y22" s="604">
        <v>328.60625269898998</v>
      </c>
      <c r="Z22" s="604">
        <v>381.06603602462798</v>
      </c>
      <c r="AA22" s="604">
        <v>436.95666578800802</v>
      </c>
      <c r="AB22" s="604">
        <v>449.26296271160697</v>
      </c>
      <c r="AC22" s="604">
        <v>346.305903554493</v>
      </c>
      <c r="AD22" s="604">
        <v>300.536562401477</v>
      </c>
      <c r="AE22" s="604">
        <v>297.84821881937802</v>
      </c>
      <c r="AF22" s="604">
        <v>319.008299487903</v>
      </c>
      <c r="AG22" s="604">
        <v>272.264787954393</v>
      </c>
      <c r="AH22" s="604">
        <v>282.10690880881998</v>
      </c>
      <c r="AI22" s="604">
        <v>264.69180075057898</v>
      </c>
      <c r="AJ22" s="604">
        <v>283.16257950001801</v>
      </c>
      <c r="AK22" s="604">
        <v>555.20469565569704</v>
      </c>
      <c r="AL22" s="605">
        <v>499.14842590131002</v>
      </c>
      <c r="AM22" s="605">
        <v>511.55243027251601</v>
      </c>
      <c r="AN22" s="605">
        <v>583.66937235339606</v>
      </c>
      <c r="AO22" s="605">
        <v>589.951774567332</v>
      </c>
      <c r="AP22" s="605">
        <v>615.69913197380595</v>
      </c>
      <c r="AQ22" s="605">
        <v>711.97627443083297</v>
      </c>
      <c r="AR22" s="605">
        <v>733.03850707000004</v>
      </c>
      <c r="AS22" s="605">
        <v>696.98820361166702</v>
      </c>
      <c r="AT22" s="605">
        <v>581.20031386416701</v>
      </c>
      <c r="AU22" s="605">
        <v>528.28480930499995</v>
      </c>
      <c r="AV22" s="605">
        <v>527.46814284000004</v>
      </c>
      <c r="AW22" s="605">
        <v>522.89010961083295</v>
      </c>
      <c r="AX22" s="605">
        <v>479.26678258750002</v>
      </c>
      <c r="AY22" s="605">
        <v>447.80525556077299</v>
      </c>
      <c r="AZ22" s="605">
        <v>472.18629075489298</v>
      </c>
      <c r="BA22" s="605">
        <v>495.277021572396</v>
      </c>
      <c r="BB22" s="605">
        <v>471.86611409170001</v>
      </c>
    </row>
    <row r="23" spans="1:54">
      <c r="A23" s="604" t="s">
        <v>875</v>
      </c>
      <c r="B23" s="604" t="s">
        <v>874</v>
      </c>
      <c r="C23" s="604">
        <v>0.85714251394313101</v>
      </c>
      <c r="D23" s="604">
        <v>0.85714251394313101</v>
      </c>
      <c r="E23" s="604">
        <v>0.85714251394313101</v>
      </c>
      <c r="F23" s="604">
        <v>0.85714251394313101</v>
      </c>
      <c r="G23" s="604">
        <v>0.85714251394313101</v>
      </c>
      <c r="H23" s="604">
        <v>0.85714251394313101</v>
      </c>
      <c r="I23" s="604">
        <v>0.85714251394313101</v>
      </c>
      <c r="J23" s="604">
        <v>0.869047094869276</v>
      </c>
      <c r="K23" s="604">
        <v>1</v>
      </c>
      <c r="L23" s="604">
        <v>1</v>
      </c>
      <c r="M23" s="604">
        <v>1</v>
      </c>
      <c r="N23" s="604">
        <v>0.99999999900000003</v>
      </c>
      <c r="O23" s="604">
        <v>1</v>
      </c>
      <c r="P23" s="604">
        <v>1</v>
      </c>
      <c r="Q23" s="604">
        <v>0.99999999949999996</v>
      </c>
      <c r="R23" s="604">
        <v>0.99999999900000003</v>
      </c>
      <c r="S23" s="604">
        <v>0.99999999900000003</v>
      </c>
      <c r="T23" s="604">
        <v>0.99999999900000003</v>
      </c>
      <c r="U23" s="604">
        <v>0.99999999900000003</v>
      </c>
      <c r="V23" s="604">
        <v>0.99999999900000003</v>
      </c>
      <c r="W23" s="604">
        <v>0.99999999900000003</v>
      </c>
      <c r="X23" s="604">
        <v>0.99999999900000003</v>
      </c>
      <c r="Y23" s="604">
        <v>0.99999999900000003</v>
      </c>
      <c r="Z23" s="604">
        <v>0.99999999900000003</v>
      </c>
      <c r="AA23" s="604">
        <v>0.99999999958333297</v>
      </c>
      <c r="AB23" s="604">
        <v>1</v>
      </c>
      <c r="AC23" s="604">
        <v>1</v>
      </c>
      <c r="AD23" s="604">
        <v>1</v>
      </c>
      <c r="AE23" s="604">
        <v>1</v>
      </c>
      <c r="AF23" s="604">
        <v>1</v>
      </c>
      <c r="AG23" s="604">
        <v>1</v>
      </c>
      <c r="AH23" s="604">
        <v>1</v>
      </c>
      <c r="AI23" s="604">
        <v>1</v>
      </c>
      <c r="AJ23" s="604">
        <v>1</v>
      </c>
      <c r="AK23" s="604">
        <v>1</v>
      </c>
      <c r="AL23" s="605">
        <v>1</v>
      </c>
      <c r="AM23" s="605">
        <v>1</v>
      </c>
      <c r="AN23" s="605">
        <v>1</v>
      </c>
      <c r="AO23" s="605">
        <v>1</v>
      </c>
      <c r="AP23" s="605">
        <v>1</v>
      </c>
      <c r="AQ23" s="605">
        <v>1</v>
      </c>
      <c r="AR23" s="605">
        <v>1</v>
      </c>
      <c r="AS23" s="605">
        <v>1</v>
      </c>
      <c r="AT23" s="605">
        <v>1</v>
      </c>
      <c r="AU23" s="605">
        <v>1</v>
      </c>
      <c r="AV23" s="605">
        <v>1</v>
      </c>
      <c r="AW23" s="605">
        <v>1</v>
      </c>
      <c r="AX23" s="605">
        <v>1</v>
      </c>
      <c r="AY23" s="605">
        <v>1</v>
      </c>
      <c r="AZ23" s="605">
        <v>1</v>
      </c>
      <c r="BA23" s="605">
        <v>1</v>
      </c>
      <c r="BB23" s="605">
        <v>1</v>
      </c>
    </row>
    <row r="24" spans="1:54">
      <c r="A24" s="604" t="s">
        <v>873</v>
      </c>
      <c r="B24" s="604" t="s">
        <v>872</v>
      </c>
      <c r="C24" s="604">
        <v>4.7619000037618999</v>
      </c>
      <c r="D24" s="604">
        <v>4.7619000037618999</v>
      </c>
      <c r="E24" s="604">
        <v>4.7619000037618999</v>
      </c>
      <c r="F24" s="604">
        <v>4.7619000037618999</v>
      </c>
      <c r="G24" s="604">
        <v>4.7619000037618999</v>
      </c>
      <c r="H24" s="604">
        <v>4.7619000037618999</v>
      </c>
      <c r="I24" s="604">
        <v>6.35912500535912</v>
      </c>
      <c r="J24" s="604">
        <v>7.5000000064999996</v>
      </c>
      <c r="K24" s="604">
        <v>7.5000000064999996</v>
      </c>
      <c r="L24" s="604">
        <v>7.5000000064999996</v>
      </c>
      <c r="M24" s="604">
        <v>7.5000000064999996</v>
      </c>
      <c r="N24" s="604">
        <v>7.4919352309682399</v>
      </c>
      <c r="O24" s="604">
        <v>7.5944683739493604</v>
      </c>
      <c r="P24" s="604">
        <v>7.7420385621496797</v>
      </c>
      <c r="Q24" s="604">
        <v>8.1016032272182894</v>
      </c>
      <c r="R24" s="604">
        <v>8.3758919456538603</v>
      </c>
      <c r="S24" s="604">
        <v>8.9604127281239201</v>
      </c>
      <c r="T24" s="604">
        <v>8.7385761713145698</v>
      </c>
      <c r="U24" s="604">
        <v>8.1928403484039301</v>
      </c>
      <c r="V24" s="604">
        <v>8.12579094635689</v>
      </c>
      <c r="W24" s="604">
        <v>7.8629447011379803</v>
      </c>
      <c r="X24" s="604">
        <v>8.6585228170931696</v>
      </c>
      <c r="Y24" s="604">
        <v>9.4551319334863901</v>
      </c>
      <c r="Z24" s="604">
        <v>10.098898244046101</v>
      </c>
      <c r="AA24" s="604">
        <v>11.3625833326667</v>
      </c>
      <c r="AB24" s="604">
        <v>12.368749999583301</v>
      </c>
      <c r="AC24" s="604">
        <v>12.61083333325</v>
      </c>
      <c r="AD24" s="604">
        <v>12.961499999999999</v>
      </c>
      <c r="AE24" s="604">
        <v>13.9170833333333</v>
      </c>
      <c r="AF24" s="604">
        <v>16.2255</v>
      </c>
      <c r="AG24" s="604">
        <v>17.505324999999999</v>
      </c>
      <c r="AH24" s="604">
        <v>22.742433333333299</v>
      </c>
      <c r="AI24" s="604">
        <v>25.9180833333333</v>
      </c>
      <c r="AJ24" s="604">
        <v>30.4932916666667</v>
      </c>
      <c r="AK24" s="604">
        <v>31.373742499999999</v>
      </c>
      <c r="AL24" s="605">
        <v>32.4270766666667</v>
      </c>
      <c r="AM24" s="605">
        <v>35.433173333333301</v>
      </c>
      <c r="AN24" s="605">
        <v>36.313285833333303</v>
      </c>
      <c r="AO24" s="605">
        <v>41.259365000000003</v>
      </c>
      <c r="AP24" s="605">
        <v>43.055428333333303</v>
      </c>
      <c r="AQ24" s="605">
        <v>44.941605000000003</v>
      </c>
      <c r="AR24" s="605">
        <v>47.186414166666701</v>
      </c>
      <c r="AS24" s="605">
        <v>48.610319166666699</v>
      </c>
      <c r="AT24" s="605">
        <v>46.583284166666701</v>
      </c>
      <c r="AU24" s="605">
        <v>45.316466666666699</v>
      </c>
      <c r="AV24" s="605">
        <v>44.099975000000001</v>
      </c>
      <c r="AW24" s="605">
        <v>45.3070083333333</v>
      </c>
      <c r="AX24" s="605">
        <v>41.3485333333333</v>
      </c>
      <c r="AY24" s="605">
        <v>43.505183333333299</v>
      </c>
      <c r="AZ24" s="605">
        <v>48.405266666666698</v>
      </c>
      <c r="BA24" s="605">
        <v>45.725812121212101</v>
      </c>
      <c r="BB24" s="605">
        <v>46.670466666666698</v>
      </c>
    </row>
    <row r="25" spans="1:54">
      <c r="A25" s="604" t="s">
        <v>871</v>
      </c>
      <c r="B25" s="604" t="s">
        <v>870</v>
      </c>
      <c r="C25" s="604">
        <v>1.188E-5</v>
      </c>
      <c r="D25" s="604">
        <v>1.188E-5</v>
      </c>
      <c r="E25" s="604">
        <v>1.188E-5</v>
      </c>
      <c r="F25" s="604">
        <v>1.188E-5</v>
      </c>
      <c r="G25" s="604">
        <v>1.188E-5</v>
      </c>
      <c r="H25" s="604">
        <v>1.188E-5</v>
      </c>
      <c r="I25" s="604">
        <v>1.188E-5</v>
      </c>
      <c r="J25" s="604">
        <v>1.188E-5</v>
      </c>
      <c r="K25" s="604">
        <v>1.188E-5</v>
      </c>
      <c r="L25" s="604">
        <v>1.188E-5</v>
      </c>
      <c r="M25" s="604">
        <v>1.188E-5</v>
      </c>
      <c r="N25" s="604">
        <v>1.188E-5</v>
      </c>
      <c r="O25" s="604">
        <v>1.3295000000000001E-5</v>
      </c>
      <c r="P25" s="604">
        <v>2.001E-5</v>
      </c>
      <c r="Q25" s="604">
        <v>2.001E-5</v>
      </c>
      <c r="R25" s="604">
        <v>2.001E-5</v>
      </c>
      <c r="S25" s="604">
        <v>2.001E-5</v>
      </c>
      <c r="T25" s="604">
        <v>2.001E-5</v>
      </c>
      <c r="U25" s="604">
        <v>2.001E-5</v>
      </c>
      <c r="V25" s="604">
        <v>2.0403333333333301E-5</v>
      </c>
      <c r="W25" s="604">
        <v>2.4519999999999999E-5</v>
      </c>
      <c r="X25" s="604">
        <v>2.4519999999999999E-5</v>
      </c>
      <c r="Y25" s="604">
        <v>6.4071666666666699E-5</v>
      </c>
      <c r="Z25" s="604">
        <v>2.3163E-4</v>
      </c>
      <c r="AA25" s="604">
        <v>3.1359091666666701E-3</v>
      </c>
      <c r="AB25" s="604">
        <v>0.44002900833333303</v>
      </c>
      <c r="AC25" s="604">
        <v>1.9219583333333301</v>
      </c>
      <c r="AD25" s="604">
        <v>2.0548500000000001</v>
      </c>
      <c r="AE25" s="604">
        <v>2.3502416666666699</v>
      </c>
      <c r="AF25" s="604">
        <v>2.6916833333333301</v>
      </c>
      <c r="AG25" s="604">
        <v>3.17265</v>
      </c>
      <c r="AH25" s="604">
        <v>3.5806083333333301</v>
      </c>
      <c r="AI25" s="604">
        <v>3.90051666666667</v>
      </c>
      <c r="AJ25" s="604">
        <v>4.2650833333333296</v>
      </c>
      <c r="AK25" s="604">
        <v>4.6205166666666697</v>
      </c>
      <c r="AL25" s="605">
        <v>4.8003416666666698</v>
      </c>
      <c r="AM25" s="605">
        <v>5.0746124999999997</v>
      </c>
      <c r="AN25" s="605">
        <v>5.2542583333333299</v>
      </c>
      <c r="AO25" s="605">
        <v>5.5101333333333304</v>
      </c>
      <c r="AP25" s="605">
        <v>5.8124083333333303</v>
      </c>
      <c r="AQ25" s="605">
        <v>6.1835416666666703</v>
      </c>
      <c r="AR25" s="605">
        <v>6.6069166666666703</v>
      </c>
      <c r="AS25" s="605">
        <v>7.17</v>
      </c>
      <c r="AT25" s="605">
        <v>7.6591666666666702</v>
      </c>
      <c r="AU25" s="605">
        <v>7.9362666666666701</v>
      </c>
      <c r="AV25" s="605">
        <v>8.0660624999999992</v>
      </c>
      <c r="AW25" s="605">
        <v>8.0116166666666704</v>
      </c>
      <c r="AX25" s="605">
        <v>7.8512451612499996</v>
      </c>
      <c r="AY25" s="605">
        <v>7.2383206989166702</v>
      </c>
      <c r="AZ25" s="605">
        <v>7.02</v>
      </c>
      <c r="BA25" s="605">
        <v>7.0166666666666702</v>
      </c>
      <c r="BB25" s="605">
        <v>6.9369624999999999</v>
      </c>
    </row>
    <row r="26" spans="1:54">
      <c r="A26" s="604" t="s">
        <v>869</v>
      </c>
      <c r="B26" s="604" t="s">
        <v>868</v>
      </c>
      <c r="AL26" s="605"/>
      <c r="AM26" s="605"/>
      <c r="AN26" s="605">
        <v>1.73405583333333</v>
      </c>
      <c r="AO26" s="605">
        <v>1.75966758333333</v>
      </c>
      <c r="AP26" s="605">
        <v>1.8357953848931099</v>
      </c>
      <c r="AQ26" s="605">
        <v>2.12285951185833</v>
      </c>
      <c r="AR26" s="605">
        <v>2.1856595833000001</v>
      </c>
      <c r="AS26" s="605">
        <v>2.07817042621667</v>
      </c>
      <c r="AT26" s="605">
        <v>1.7329322041916699</v>
      </c>
      <c r="AU26" s="605">
        <v>1.57515702795</v>
      </c>
      <c r="AV26" s="605">
        <v>1.5727220196</v>
      </c>
      <c r="AW26" s="605">
        <v>1.5590719560583299</v>
      </c>
      <c r="AX26" s="605">
        <v>1.429002741625</v>
      </c>
      <c r="AY26" s="605">
        <v>1.3351956804842799</v>
      </c>
      <c r="AZ26" s="605">
        <v>1.4078912383694999</v>
      </c>
      <c r="BA26" s="605">
        <v>1.47673956845028</v>
      </c>
      <c r="BB26" s="605">
        <v>1.40693658566639</v>
      </c>
    </row>
    <row r="27" spans="1:54">
      <c r="A27" s="604" t="s">
        <v>867</v>
      </c>
      <c r="B27" s="604" t="s">
        <v>866</v>
      </c>
      <c r="C27" s="604">
        <v>0.71332088216921496</v>
      </c>
      <c r="D27" s="604">
        <v>0.71469443508617803</v>
      </c>
      <c r="E27" s="604">
        <v>0.71326549427167596</v>
      </c>
      <c r="F27" s="604">
        <v>0.71528718525026103</v>
      </c>
      <c r="G27" s="604">
        <v>0.71725864624589497</v>
      </c>
      <c r="H27" s="604">
        <v>0.71633440114267999</v>
      </c>
      <c r="I27" s="604">
        <v>0.71698343163387301</v>
      </c>
      <c r="J27" s="604">
        <v>0.71704961913768805</v>
      </c>
      <c r="K27" s="604">
        <v>0.71699815611019702</v>
      </c>
      <c r="L27" s="604">
        <v>0.71805712542767897</v>
      </c>
      <c r="M27" s="604">
        <v>0.71641352003693604</v>
      </c>
      <c r="N27" s="604">
        <v>0.71521699900000002</v>
      </c>
      <c r="O27" s="604">
        <v>0.76912285269090197</v>
      </c>
      <c r="P27" s="604">
        <v>0.69411413758375096</v>
      </c>
      <c r="Q27" s="604">
        <v>0.67947700357025098</v>
      </c>
      <c r="R27" s="604">
        <v>0.73950770050947401</v>
      </c>
      <c r="S27" s="604">
        <v>0.86956499899999995</v>
      </c>
      <c r="T27" s="604">
        <v>0.84195966566666702</v>
      </c>
      <c r="U27" s="604">
        <v>0.82815699899999995</v>
      </c>
      <c r="V27" s="604">
        <v>0.81500666566666702</v>
      </c>
      <c r="W27" s="604">
        <v>0.77722499899999997</v>
      </c>
      <c r="X27" s="604">
        <v>0.83673833233333295</v>
      </c>
      <c r="Y27" s="604">
        <v>1.0296608325000001</v>
      </c>
      <c r="Z27" s="604">
        <v>1.0969258325</v>
      </c>
      <c r="AA27" s="604">
        <v>1.29837333291667</v>
      </c>
      <c r="AB27" s="604">
        <v>1.90256666641667</v>
      </c>
      <c r="AC27" s="604">
        <v>1.8791441664999999</v>
      </c>
      <c r="AD27" s="604">
        <v>1.67894083333333</v>
      </c>
      <c r="AE27" s="604">
        <v>1.8285875</v>
      </c>
      <c r="AF27" s="604">
        <v>2.0148858333333299</v>
      </c>
      <c r="AG27" s="604">
        <v>1.8604658333333299</v>
      </c>
      <c r="AH27" s="604">
        <v>2.0215566666666702</v>
      </c>
      <c r="AI27" s="604">
        <v>2.1097250000000001</v>
      </c>
      <c r="AJ27" s="604">
        <v>2.4230749999999999</v>
      </c>
      <c r="AK27" s="604">
        <v>2.6846454999999998</v>
      </c>
      <c r="AL27" s="605">
        <v>2.77220666666667</v>
      </c>
      <c r="AM27" s="605">
        <v>3.32419666666667</v>
      </c>
      <c r="AN27" s="605">
        <v>3.6507633333333298</v>
      </c>
      <c r="AO27" s="605">
        <v>4.2258800000000001</v>
      </c>
      <c r="AP27" s="605">
        <v>4.6243952500000001</v>
      </c>
      <c r="AQ27" s="605">
        <v>5.1018158333333297</v>
      </c>
      <c r="AR27" s="605">
        <v>5.8411589250000002</v>
      </c>
      <c r="AS27" s="605">
        <v>6.3278006883333298</v>
      </c>
      <c r="AT27" s="605">
        <v>4.9499286083333303</v>
      </c>
      <c r="AU27" s="605">
        <v>4.6928873903333299</v>
      </c>
      <c r="AV27" s="605">
        <v>5.1103544346666698</v>
      </c>
      <c r="AW27" s="605">
        <v>5.8365711929166704</v>
      </c>
      <c r="AX27" s="605">
        <v>6.1388192053663602</v>
      </c>
      <c r="AY27" s="605">
        <v>6.8268566666666697</v>
      </c>
      <c r="AZ27" s="605">
        <v>7.1551376959950197</v>
      </c>
      <c r="BA27" s="605">
        <v>6.7936211559750799</v>
      </c>
      <c r="BB27" s="605">
        <v>6.8382358333333304</v>
      </c>
    </row>
    <row r="28" spans="1:54">
      <c r="A28" s="604" t="s">
        <v>865</v>
      </c>
      <c r="B28" s="604" t="s">
        <v>864</v>
      </c>
      <c r="C28" s="604">
        <v>8.0997053349699505E-14</v>
      </c>
      <c r="D28" s="604">
        <v>1.1684347882688201E-13</v>
      </c>
      <c r="E28" s="604">
        <v>1.6776415548709099E-13</v>
      </c>
      <c r="F28" s="604">
        <v>2.4886939767619999E-13</v>
      </c>
      <c r="G28" s="604">
        <v>5.4202391705355898E-13</v>
      </c>
      <c r="H28" s="604">
        <v>8.2165488534659101E-13</v>
      </c>
      <c r="I28" s="604">
        <v>9.6071305109730698E-13</v>
      </c>
      <c r="J28" s="604">
        <v>1.1526032213406099E-12</v>
      </c>
      <c r="K28" s="604">
        <v>1.4695952527679299E-12</v>
      </c>
      <c r="L28" s="604">
        <v>1.76336283963876E-12</v>
      </c>
      <c r="M28" s="604">
        <v>1.9878537834480901E-12</v>
      </c>
      <c r="N28" s="604">
        <v>2.2882208631248701E-12</v>
      </c>
      <c r="O28" s="604">
        <v>2.56796001993275E-12</v>
      </c>
      <c r="P28" s="604">
        <v>2.65094052783721E-12</v>
      </c>
      <c r="Q28" s="604">
        <v>2.9383610615176001E-12</v>
      </c>
      <c r="R28" s="604">
        <v>3.5168444719384999E-12</v>
      </c>
      <c r="S28" s="604">
        <v>4.61870733099062E-12</v>
      </c>
      <c r="T28" s="604">
        <v>6.1208672945584299E-12</v>
      </c>
      <c r="U28" s="604">
        <v>7.8197498441913693E-12</v>
      </c>
      <c r="V28" s="604">
        <v>1.1660690720063E-11</v>
      </c>
      <c r="W28" s="604">
        <v>2.2812318924444299E-11</v>
      </c>
      <c r="X28" s="604">
        <v>4.0300109353132597E-11</v>
      </c>
      <c r="Y28" s="604">
        <v>7.7685442717109896E-11</v>
      </c>
      <c r="Z28" s="604">
        <v>2.49718172221135E-10</v>
      </c>
      <c r="AA28" s="604">
        <v>7.9974132397413699E-10</v>
      </c>
      <c r="AB28" s="604">
        <v>2.68324234084592E-9</v>
      </c>
      <c r="AC28" s="604">
        <v>5.9096822674925101E-9</v>
      </c>
      <c r="AD28" s="604">
        <v>1.6976307824584001E-8</v>
      </c>
      <c r="AE28" s="604">
        <v>1.1354767374037E-7</v>
      </c>
      <c r="AF28" s="604">
        <v>1.22638743473744E-6</v>
      </c>
      <c r="AG28" s="604">
        <v>2.95572678942699E-5</v>
      </c>
      <c r="AH28" s="604">
        <v>1.7596144308602401E-4</v>
      </c>
      <c r="AI28" s="604">
        <v>1.95302352248811E-3</v>
      </c>
      <c r="AJ28" s="604">
        <v>3.8276610926672998E-2</v>
      </c>
      <c r="AK28" s="604">
        <v>0.66468351407057702</v>
      </c>
      <c r="AL28" s="605">
        <v>0.91766666666666696</v>
      </c>
      <c r="AM28" s="605">
        <v>1.0051000000000001</v>
      </c>
      <c r="AN28" s="605">
        <v>1.07799166666667</v>
      </c>
      <c r="AO28" s="605">
        <v>1.16051666666667</v>
      </c>
      <c r="AP28" s="605">
        <v>1.8139328465721301</v>
      </c>
      <c r="AQ28" s="605">
        <v>1.8294231220756101</v>
      </c>
      <c r="AR28" s="605">
        <v>2.3496317093224399</v>
      </c>
      <c r="AS28" s="605">
        <v>2.9203630177551898</v>
      </c>
      <c r="AT28" s="605">
        <v>3.0774751184780098</v>
      </c>
      <c r="AU28" s="605">
        <v>2.9251194495158601</v>
      </c>
      <c r="AV28" s="605">
        <v>2.4343900362318802</v>
      </c>
      <c r="AW28" s="605">
        <v>2.17532666666667</v>
      </c>
      <c r="AX28" s="605">
        <v>1.94705833333333</v>
      </c>
      <c r="AY28" s="605">
        <v>1.8337666666666701</v>
      </c>
      <c r="AZ28" s="605">
        <v>1.99942817314426</v>
      </c>
      <c r="BA28" s="605">
        <v>1.7592267105871799</v>
      </c>
      <c r="BB28" s="605">
        <v>1.6728287552565899</v>
      </c>
    </row>
    <row r="29" spans="1:54">
      <c r="A29" s="604" t="s">
        <v>863</v>
      </c>
      <c r="B29" s="604" t="s">
        <v>862</v>
      </c>
      <c r="C29" s="604">
        <v>3.0612200020612201</v>
      </c>
      <c r="D29" s="604">
        <v>3.0612200020612201</v>
      </c>
      <c r="E29" s="604">
        <v>3.0612200020612201</v>
      </c>
      <c r="F29" s="604">
        <v>3.0612200020612201</v>
      </c>
      <c r="G29" s="604">
        <v>3.0612200020612201</v>
      </c>
      <c r="H29" s="604">
        <v>3.0612200020612201</v>
      </c>
      <c r="I29" s="604">
        <v>3.0612200020612201</v>
      </c>
      <c r="J29" s="604">
        <v>3.0612200020612201</v>
      </c>
      <c r="K29" s="604">
        <v>3.0612200020612201</v>
      </c>
      <c r="L29" s="604">
        <v>3.0612200020612201</v>
      </c>
      <c r="M29" s="604">
        <v>3.0612200020612201</v>
      </c>
      <c r="N29" s="604">
        <v>3.0522604298093099</v>
      </c>
      <c r="O29" s="604">
        <v>2.81955586834381</v>
      </c>
      <c r="P29" s="604">
        <v>2.45857965494532</v>
      </c>
      <c r="Q29" s="604">
        <v>2.43686666583333</v>
      </c>
      <c r="R29" s="604">
        <v>2.3712999990833299</v>
      </c>
      <c r="S29" s="604">
        <v>2.4708416659166699</v>
      </c>
      <c r="T29" s="604">
        <v>2.43939999925</v>
      </c>
      <c r="U29" s="604">
        <v>2.2740249991666701</v>
      </c>
      <c r="V29" s="604">
        <v>2.1745583325000002</v>
      </c>
      <c r="W29" s="604">
        <v>2.14120833258333</v>
      </c>
      <c r="X29" s="604">
        <v>2.1126916659999999</v>
      </c>
      <c r="Y29" s="604">
        <v>2.1400249991666702</v>
      </c>
      <c r="Z29" s="604">
        <v>2.1130499989999998</v>
      </c>
      <c r="AA29" s="604">
        <v>2.1330833330000001</v>
      </c>
      <c r="AB29" s="604">
        <v>2.20014999966667</v>
      </c>
      <c r="AC29" s="604">
        <v>2.1774166665000001</v>
      </c>
      <c r="AD29" s="604">
        <v>2.10598333333333</v>
      </c>
      <c r="AE29" s="604">
        <v>2.0124249999999999</v>
      </c>
      <c r="AF29" s="604">
        <v>1.9502583333333301</v>
      </c>
      <c r="AG29" s="604">
        <v>1.81253333333333</v>
      </c>
      <c r="AH29" s="604">
        <v>1.7275499999999999</v>
      </c>
      <c r="AI29" s="604">
        <v>1.62896666666667</v>
      </c>
      <c r="AJ29" s="604">
        <v>1.61579083333333</v>
      </c>
      <c r="AK29" s="604">
        <v>1.52744416666667</v>
      </c>
      <c r="AL29" s="605">
        <v>1.4173750000000001</v>
      </c>
      <c r="AM29" s="605">
        <v>1.4100408333333301</v>
      </c>
      <c r="AN29" s="605">
        <v>1.48480583333333</v>
      </c>
      <c r="AO29" s="605">
        <v>1.67360166666667</v>
      </c>
      <c r="AP29" s="605">
        <v>1.69495666666667</v>
      </c>
      <c r="AQ29" s="605">
        <v>1.72396333333333</v>
      </c>
      <c r="AR29" s="605">
        <v>1.7917225000000001</v>
      </c>
      <c r="AS29" s="605">
        <v>1.7905883333333299</v>
      </c>
      <c r="AT29" s="605">
        <v>1.7421833333333301</v>
      </c>
      <c r="AU29" s="605">
        <v>1.6902283333333299</v>
      </c>
      <c r="AV29" s="605">
        <v>1.6643975</v>
      </c>
      <c r="AW29" s="605">
        <v>1.58893333333333</v>
      </c>
      <c r="AX29" s="605">
        <v>1.5071016666666699</v>
      </c>
      <c r="AY29" s="605">
        <v>1.41716666666667</v>
      </c>
      <c r="AZ29" s="605">
        <v>1.4545692733233</v>
      </c>
      <c r="BA29" s="605">
        <v>1.3635094736842099</v>
      </c>
      <c r="BB29" s="605">
        <v>1.25791302014692</v>
      </c>
    </row>
    <row r="30" spans="1:54">
      <c r="A30" s="604" t="s">
        <v>861</v>
      </c>
      <c r="B30" s="604" t="s">
        <v>860</v>
      </c>
      <c r="C30" s="604">
        <v>1.169999999E-3</v>
      </c>
      <c r="D30" s="604">
        <v>1.169999999E-3</v>
      </c>
      <c r="E30" s="604">
        <v>1.169999999E-3</v>
      </c>
      <c r="F30" s="604">
        <v>1.169999999E-3</v>
      </c>
      <c r="G30" s="604">
        <v>1.169999999E-3</v>
      </c>
      <c r="H30" s="604">
        <v>1.169999999E-3</v>
      </c>
      <c r="I30" s="604">
        <v>1.169999999E-3</v>
      </c>
      <c r="J30" s="604">
        <v>1.169999999E-3</v>
      </c>
      <c r="K30" s="604">
        <v>1.169999999E-3</v>
      </c>
      <c r="L30" s="604">
        <v>1.169999999E-3</v>
      </c>
      <c r="M30" s="604">
        <v>1.169999999E-3</v>
      </c>
      <c r="N30" s="604">
        <v>1.169999999E-3</v>
      </c>
      <c r="O30" s="604">
        <v>1.08E-3</v>
      </c>
      <c r="P30" s="604">
        <v>9.791666657499999E-4</v>
      </c>
      <c r="Q30" s="604">
        <v>9.6999999899999995E-4</v>
      </c>
      <c r="AB30" s="604">
        <v>1.0300000000000001E-3</v>
      </c>
      <c r="AC30" s="604">
        <v>9.3999999999999997E-4</v>
      </c>
      <c r="AD30" s="604">
        <v>8.7000000000000001E-4</v>
      </c>
      <c r="AE30" s="604">
        <v>8.3000000000000001E-4</v>
      </c>
      <c r="AF30" s="604">
        <v>8.4000000000000003E-4</v>
      </c>
      <c r="AG30" s="604">
        <v>2.1900000000000001E-3</v>
      </c>
      <c r="AH30" s="604">
        <v>1.7788249999999999E-2</v>
      </c>
      <c r="AI30" s="604">
        <v>2.3341166666666701E-2</v>
      </c>
      <c r="AJ30" s="604">
        <v>2.75935833333333E-2</v>
      </c>
      <c r="AK30" s="604">
        <v>5.4133666666666698E-2</v>
      </c>
      <c r="AL30" s="605">
        <v>6.7170833333333305E-2</v>
      </c>
      <c r="AM30" s="605">
        <v>0.177888666666667</v>
      </c>
      <c r="AN30" s="605">
        <v>1.6818791666666699</v>
      </c>
      <c r="AO30" s="605">
        <v>1.7603583333333299</v>
      </c>
      <c r="AP30" s="605">
        <v>1.8363833333333299</v>
      </c>
      <c r="AQ30" s="605">
        <v>2.123275</v>
      </c>
      <c r="AR30" s="605">
        <v>2.1847083333333299</v>
      </c>
      <c r="AS30" s="605">
        <v>2.076975</v>
      </c>
      <c r="AT30" s="605">
        <v>1.7327016666666699</v>
      </c>
      <c r="AU30" s="605">
        <v>1.5751089166666701</v>
      </c>
      <c r="AV30" s="605">
        <v>1.5741333333333301</v>
      </c>
      <c r="AW30" s="605">
        <v>1.5592666666666699</v>
      </c>
      <c r="AX30" s="605">
        <v>1.4290499999999999</v>
      </c>
      <c r="AY30" s="605">
        <v>1.3371166666666701</v>
      </c>
      <c r="AZ30" s="605">
        <v>1.40669166666667</v>
      </c>
      <c r="BA30" s="605">
        <v>1.47739166666667</v>
      </c>
      <c r="BB30" s="605">
        <v>1.40645833333333</v>
      </c>
    </row>
    <row r="31" spans="1:54">
      <c r="A31" s="604" t="s">
        <v>278</v>
      </c>
      <c r="B31" s="604" t="s">
        <v>859</v>
      </c>
      <c r="C31" s="604">
        <v>245.19510139835899</v>
      </c>
      <c r="D31" s="604">
        <v>245.26010162116</v>
      </c>
      <c r="E31" s="604">
        <v>245.013850686544</v>
      </c>
      <c r="F31" s="604">
        <v>245.01635069607499</v>
      </c>
      <c r="G31" s="604">
        <v>245.027184079042</v>
      </c>
      <c r="H31" s="604">
        <v>245.06093420770699</v>
      </c>
      <c r="I31" s="604">
        <v>245.67843655764301</v>
      </c>
      <c r="J31" s="604">
        <v>246.00093779128099</v>
      </c>
      <c r="K31" s="604">
        <v>247.56469375695099</v>
      </c>
      <c r="L31" s="604">
        <v>259.960574351236</v>
      </c>
      <c r="M31" s="604">
        <v>276.403137026845</v>
      </c>
      <c r="N31" s="604">
        <v>275.35645668533198</v>
      </c>
      <c r="O31" s="604">
        <v>252.02762746264901</v>
      </c>
      <c r="P31" s="604">
        <v>222.88918305322699</v>
      </c>
      <c r="Q31" s="604">
        <v>240.70466763782301</v>
      </c>
      <c r="R31" s="604">
        <v>214.31290034121901</v>
      </c>
      <c r="S31" s="604">
        <v>238.95049426705901</v>
      </c>
      <c r="T31" s="604">
        <v>245.67968656657601</v>
      </c>
      <c r="U31" s="604">
        <v>225.65586023395699</v>
      </c>
      <c r="V31" s="604">
        <v>212.721644262377</v>
      </c>
      <c r="W31" s="604">
        <v>211.27955541470499</v>
      </c>
      <c r="X31" s="604">
        <v>271.73145255032699</v>
      </c>
      <c r="Y31" s="604">
        <v>328.60625269898998</v>
      </c>
      <c r="Z31" s="604">
        <v>381.06603602462798</v>
      </c>
      <c r="AA31" s="604">
        <v>436.95666578800802</v>
      </c>
      <c r="AB31" s="604">
        <v>449.26296271160697</v>
      </c>
      <c r="AC31" s="604">
        <v>346.305903554493</v>
      </c>
      <c r="AD31" s="604">
        <v>300.536562401477</v>
      </c>
      <c r="AE31" s="604">
        <v>297.84821881937802</v>
      </c>
      <c r="AF31" s="604">
        <v>319.008299487903</v>
      </c>
      <c r="AG31" s="604">
        <v>272.264787954393</v>
      </c>
      <c r="AH31" s="604">
        <v>282.10690880881998</v>
      </c>
      <c r="AI31" s="604">
        <v>264.69180075057898</v>
      </c>
      <c r="AJ31" s="604">
        <v>283.16257950001801</v>
      </c>
      <c r="AK31" s="604">
        <v>555.20469565569704</v>
      </c>
      <c r="AL31" s="605">
        <v>499.14842590131002</v>
      </c>
      <c r="AM31" s="605">
        <v>511.55243027251601</v>
      </c>
      <c r="AN31" s="605">
        <v>583.66937235339606</v>
      </c>
      <c r="AO31" s="605">
        <v>589.951774567332</v>
      </c>
      <c r="AP31" s="605">
        <v>615.69913197380595</v>
      </c>
      <c r="AQ31" s="605">
        <v>711.97627443083297</v>
      </c>
      <c r="AR31" s="605">
        <v>733.03850707000004</v>
      </c>
      <c r="AS31" s="605">
        <v>696.98820361166702</v>
      </c>
      <c r="AT31" s="605">
        <v>581.20031386416701</v>
      </c>
      <c r="AU31" s="605">
        <v>528.28480930499995</v>
      </c>
      <c r="AV31" s="605">
        <v>527.46814284000004</v>
      </c>
      <c r="AW31" s="605">
        <v>522.89010961083295</v>
      </c>
      <c r="AX31" s="605">
        <v>479.26678258750002</v>
      </c>
      <c r="AY31" s="605">
        <v>447.80525556077299</v>
      </c>
      <c r="AZ31" s="605">
        <v>472.18629075489298</v>
      </c>
      <c r="BA31" s="605">
        <v>495.277021572396</v>
      </c>
      <c r="BB31" s="605">
        <v>471.86611409170001</v>
      </c>
    </row>
    <row r="32" spans="1:54">
      <c r="A32" s="604" t="s">
        <v>858</v>
      </c>
      <c r="B32" s="604" t="s">
        <v>857</v>
      </c>
      <c r="C32" s="604">
        <v>50.000000049000001</v>
      </c>
      <c r="D32" s="604">
        <v>50.000000049000001</v>
      </c>
      <c r="E32" s="604">
        <v>50.000000049000001</v>
      </c>
      <c r="F32" s="604">
        <v>50.000000049000001</v>
      </c>
      <c r="G32" s="604">
        <v>50.000000049000001</v>
      </c>
      <c r="H32" s="604">
        <v>84.375000080125005</v>
      </c>
      <c r="I32" s="604">
        <v>87.500000087499998</v>
      </c>
      <c r="J32" s="604">
        <v>87.500000087499998</v>
      </c>
      <c r="K32" s="604">
        <v>87.500000087499998</v>
      </c>
      <c r="L32" s="604">
        <v>87.500000087499998</v>
      </c>
      <c r="M32" s="604">
        <v>87.500000087499998</v>
      </c>
      <c r="N32" s="604">
        <v>87.5</v>
      </c>
      <c r="O32" s="604">
        <v>87.5</v>
      </c>
      <c r="P32" s="604">
        <v>80.026083333333304</v>
      </c>
      <c r="Q32" s="604">
        <v>78.75</v>
      </c>
      <c r="R32" s="604">
        <v>78.75</v>
      </c>
      <c r="S32" s="604">
        <v>86.25</v>
      </c>
      <c r="T32" s="604">
        <v>90</v>
      </c>
      <c r="U32" s="604">
        <v>90</v>
      </c>
      <c r="V32" s="604">
        <v>90</v>
      </c>
      <c r="W32" s="604">
        <v>90</v>
      </c>
      <c r="X32" s="604">
        <v>90</v>
      </c>
      <c r="Y32" s="604">
        <v>90</v>
      </c>
      <c r="Z32" s="604">
        <v>92.948333333166701</v>
      </c>
      <c r="AA32" s="604">
        <v>119.70916666616699</v>
      </c>
      <c r="AB32" s="604">
        <v>120.69074999941699</v>
      </c>
      <c r="AC32" s="604">
        <v>114.171083333167</v>
      </c>
      <c r="AD32" s="604">
        <v>123.56383333333299</v>
      </c>
      <c r="AE32" s="604">
        <v>140.39500000000001</v>
      </c>
      <c r="AF32" s="604">
        <v>158.666666666667</v>
      </c>
      <c r="AG32" s="604">
        <v>171.255416666667</v>
      </c>
      <c r="AH32" s="604">
        <v>181.512583333333</v>
      </c>
      <c r="AI32" s="604">
        <v>208.30266666666699</v>
      </c>
      <c r="AJ32" s="604">
        <v>242.78</v>
      </c>
      <c r="AK32" s="604">
        <v>252.66249999999999</v>
      </c>
      <c r="AL32" s="605">
        <v>249.75749999999999</v>
      </c>
      <c r="AM32" s="605">
        <v>302.74666666666701</v>
      </c>
      <c r="AN32" s="605">
        <v>352.35083333333301</v>
      </c>
      <c r="AO32" s="605">
        <v>447.76583333333298</v>
      </c>
      <c r="AP32" s="605">
        <v>563.5625</v>
      </c>
      <c r="AQ32" s="605">
        <v>720.67333333333295</v>
      </c>
      <c r="AR32" s="605">
        <v>830.35333333333301</v>
      </c>
      <c r="AS32" s="605">
        <v>930.74916666666695</v>
      </c>
      <c r="AT32" s="605">
        <v>1082.6199999999999</v>
      </c>
      <c r="AU32" s="605">
        <v>1100.9000000000001</v>
      </c>
      <c r="AV32" s="605">
        <v>1081.5771666666701</v>
      </c>
      <c r="AW32" s="605">
        <v>1028.6835530000001</v>
      </c>
      <c r="AX32" s="605">
        <v>1081.8696825</v>
      </c>
      <c r="AY32" s="605">
        <v>1185.6908333333299</v>
      </c>
      <c r="AZ32" s="605">
        <v>1230.17916666667</v>
      </c>
      <c r="BA32" s="605">
        <v>1230.74833333333</v>
      </c>
      <c r="BB32" s="605">
        <v>1261.0733333333301</v>
      </c>
    </row>
    <row r="33" spans="1:54">
      <c r="A33" s="604" t="s">
        <v>856</v>
      </c>
      <c r="B33" s="604" t="s">
        <v>855</v>
      </c>
      <c r="C33" s="604">
        <v>35</v>
      </c>
      <c r="D33" s="604">
        <v>35</v>
      </c>
      <c r="E33" s="604">
        <v>35</v>
      </c>
      <c r="F33" s="604">
        <v>35</v>
      </c>
      <c r="G33" s="604">
        <v>35</v>
      </c>
      <c r="H33" s="604">
        <v>35</v>
      </c>
      <c r="I33" s="604">
        <v>35</v>
      </c>
      <c r="J33" s="604">
        <v>35</v>
      </c>
      <c r="K33" s="604">
        <v>35</v>
      </c>
      <c r="L33" s="604">
        <v>43.558333332916703</v>
      </c>
      <c r="M33" s="604">
        <v>55.539999999000003</v>
      </c>
      <c r="N33" s="604">
        <v>75.821666665916695</v>
      </c>
      <c r="O33" s="604">
        <v>162.25</v>
      </c>
      <c r="P33" s="604">
        <v>244.916666666667</v>
      </c>
      <c r="AG33" s="604">
        <v>426.25</v>
      </c>
      <c r="AH33" s="604">
        <v>718.33333333333303</v>
      </c>
      <c r="AI33" s="604">
        <v>1266.5833333333301</v>
      </c>
      <c r="AJ33" s="604">
        <v>2689</v>
      </c>
      <c r="AK33" s="604">
        <v>2545.25</v>
      </c>
      <c r="AL33" s="605">
        <v>2450.8333333333298</v>
      </c>
      <c r="AM33" s="605">
        <v>2624.0833333333298</v>
      </c>
      <c r="AN33" s="605">
        <v>2946.25</v>
      </c>
      <c r="AO33" s="605">
        <v>3744.4166666666702</v>
      </c>
      <c r="AP33" s="605">
        <v>3807.8333333333298</v>
      </c>
      <c r="AQ33" s="605">
        <v>3840.75</v>
      </c>
      <c r="AR33" s="605">
        <v>3916.3333333333298</v>
      </c>
      <c r="AS33" s="605">
        <v>3912.0833333333298</v>
      </c>
      <c r="AT33" s="605">
        <v>3973.3333333333298</v>
      </c>
      <c r="AU33" s="605">
        <v>4016.25</v>
      </c>
      <c r="AV33" s="605">
        <v>4092.5</v>
      </c>
      <c r="AW33" s="605">
        <v>4103.25</v>
      </c>
      <c r="AX33" s="605">
        <v>4056.1666666666702</v>
      </c>
      <c r="AY33" s="605">
        <v>4054.1666666666702</v>
      </c>
      <c r="AZ33" s="605">
        <v>4139.3333333333303</v>
      </c>
      <c r="BA33" s="605">
        <v>4184.9166666666697</v>
      </c>
      <c r="BB33" s="605">
        <v>4058.5</v>
      </c>
    </row>
    <row r="34" spans="1:54">
      <c r="A34" s="604" t="s">
        <v>854</v>
      </c>
      <c r="B34" s="604" t="s">
        <v>853</v>
      </c>
      <c r="C34" s="604">
        <v>245.19510139835899</v>
      </c>
      <c r="D34" s="604">
        <v>245.26010162116</v>
      </c>
      <c r="E34" s="604">
        <v>245.013850686544</v>
      </c>
      <c r="F34" s="604">
        <v>245.01635069607499</v>
      </c>
      <c r="G34" s="604">
        <v>245.027184079042</v>
      </c>
      <c r="H34" s="604">
        <v>245.06093420770699</v>
      </c>
      <c r="I34" s="604">
        <v>245.67843655764301</v>
      </c>
      <c r="J34" s="604">
        <v>246.00093779128099</v>
      </c>
      <c r="K34" s="604">
        <v>247.56469375695099</v>
      </c>
      <c r="L34" s="604">
        <v>259.960574351236</v>
      </c>
      <c r="M34" s="604">
        <v>276.403137026845</v>
      </c>
      <c r="N34" s="604">
        <v>275.35645668533198</v>
      </c>
      <c r="O34" s="604">
        <v>252.02762746264901</v>
      </c>
      <c r="P34" s="604">
        <v>222.88918305322699</v>
      </c>
      <c r="Q34" s="604">
        <v>240.70466763782301</v>
      </c>
      <c r="R34" s="604">
        <v>214.31290034121901</v>
      </c>
      <c r="S34" s="604">
        <v>238.95049426705901</v>
      </c>
      <c r="T34" s="604">
        <v>245.67968656657601</v>
      </c>
      <c r="U34" s="604">
        <v>225.65586023395699</v>
      </c>
      <c r="V34" s="604">
        <v>212.721644262377</v>
      </c>
      <c r="W34" s="604">
        <v>211.27955541470499</v>
      </c>
      <c r="X34" s="604">
        <v>271.73145255032699</v>
      </c>
      <c r="Y34" s="604">
        <v>328.60625269898998</v>
      </c>
      <c r="Z34" s="604">
        <v>381.06603602462798</v>
      </c>
      <c r="AA34" s="604">
        <v>436.95666578800802</v>
      </c>
      <c r="AB34" s="604">
        <v>449.26296271160697</v>
      </c>
      <c r="AC34" s="604">
        <v>346.305903554493</v>
      </c>
      <c r="AD34" s="604">
        <v>300.536562401477</v>
      </c>
      <c r="AE34" s="604">
        <v>297.84821881937802</v>
      </c>
      <c r="AF34" s="604">
        <v>319.008299487903</v>
      </c>
      <c r="AG34" s="604">
        <v>272.264787954393</v>
      </c>
      <c r="AH34" s="604">
        <v>282.10690880881998</v>
      </c>
      <c r="AI34" s="604">
        <v>264.69180075057898</v>
      </c>
      <c r="AJ34" s="604">
        <v>283.16257950001801</v>
      </c>
      <c r="AK34" s="604">
        <v>555.20469565569704</v>
      </c>
      <c r="AL34" s="605">
        <v>499.14842590131002</v>
      </c>
      <c r="AM34" s="605">
        <v>511.55243027251601</v>
      </c>
      <c r="AN34" s="605">
        <v>583.66937235339606</v>
      </c>
      <c r="AO34" s="605">
        <v>589.951774567332</v>
      </c>
      <c r="AP34" s="605">
        <v>615.69913197380595</v>
      </c>
      <c r="AQ34" s="605">
        <v>711.97627443083297</v>
      </c>
      <c r="AR34" s="605">
        <v>733.03850707000004</v>
      </c>
      <c r="AS34" s="605">
        <v>696.98820361166702</v>
      </c>
      <c r="AT34" s="605">
        <v>581.20031386416701</v>
      </c>
      <c r="AU34" s="605">
        <v>528.28480930499995</v>
      </c>
      <c r="AV34" s="605">
        <v>527.46814284000004</v>
      </c>
      <c r="AW34" s="605">
        <v>522.89010961083295</v>
      </c>
      <c r="AX34" s="605">
        <v>479.26678258750002</v>
      </c>
      <c r="AY34" s="605">
        <v>447.80525556077299</v>
      </c>
      <c r="AZ34" s="605">
        <v>472.18629075489298</v>
      </c>
      <c r="BA34" s="605">
        <v>495.277021572396</v>
      </c>
      <c r="BB34" s="605">
        <v>471.86611409170001</v>
      </c>
    </row>
    <row r="35" spans="1:54">
      <c r="A35" s="604" t="s">
        <v>852</v>
      </c>
      <c r="B35" s="604" t="s">
        <v>851</v>
      </c>
      <c r="C35" s="604">
        <v>0.96978333241666703</v>
      </c>
      <c r="D35" s="604">
        <v>1.01306666575</v>
      </c>
      <c r="E35" s="604">
        <v>1.0687666661666699</v>
      </c>
      <c r="F35" s="604">
        <v>1.07850833275</v>
      </c>
      <c r="G35" s="604">
        <v>1.07860833275</v>
      </c>
      <c r="H35" s="604">
        <v>1.0779833324166701</v>
      </c>
      <c r="I35" s="604">
        <v>1.077316666</v>
      </c>
      <c r="J35" s="604">
        <v>1.07870833258333</v>
      </c>
      <c r="K35" s="604">
        <v>1.0774749994999999</v>
      </c>
      <c r="L35" s="604">
        <v>1.07677499941667</v>
      </c>
      <c r="M35" s="604">
        <v>1.04491499916667</v>
      </c>
      <c r="N35" s="604">
        <v>1.0097916659166699</v>
      </c>
      <c r="O35" s="604">
        <v>0.98993333250000004</v>
      </c>
      <c r="P35" s="604">
        <v>1.00008333233333</v>
      </c>
      <c r="Q35" s="604">
        <v>0.97803333233333301</v>
      </c>
      <c r="R35" s="604">
        <v>1.01715833283333</v>
      </c>
      <c r="S35" s="604">
        <v>0.98602499908333296</v>
      </c>
      <c r="T35" s="604">
        <v>1.06344999941667</v>
      </c>
      <c r="U35" s="604">
        <v>1.1406749993333301</v>
      </c>
      <c r="V35" s="604">
        <v>1.1714249994999999</v>
      </c>
      <c r="W35" s="604">
        <v>1.1692166660000001</v>
      </c>
      <c r="X35" s="604">
        <v>1.1989083325833301</v>
      </c>
      <c r="Y35" s="604">
        <v>1.23373333266667</v>
      </c>
      <c r="Z35" s="604">
        <v>1.23241666566667</v>
      </c>
      <c r="AA35" s="604">
        <v>1.2950666663333299</v>
      </c>
      <c r="AB35" s="604">
        <v>1.36548333291667</v>
      </c>
      <c r="AC35" s="604">
        <v>1.3894999997499999</v>
      </c>
      <c r="AD35" s="604">
        <v>1.32599166666667</v>
      </c>
      <c r="AE35" s="604">
        <v>1.23070833333333</v>
      </c>
      <c r="AF35" s="604">
        <v>1.1839916666666701</v>
      </c>
      <c r="AG35" s="604">
        <v>1.1667749999999999</v>
      </c>
      <c r="AH35" s="604">
        <v>1.14571666666667</v>
      </c>
      <c r="AI35" s="604">
        <v>1.208725</v>
      </c>
      <c r="AJ35" s="604">
        <v>1.29007416666667</v>
      </c>
      <c r="AK35" s="604">
        <v>1.36563833333333</v>
      </c>
      <c r="AL35" s="605">
        <v>1.37244083333333</v>
      </c>
      <c r="AM35" s="605">
        <v>1.36346833333333</v>
      </c>
      <c r="AN35" s="605">
        <v>1.3846166666666699</v>
      </c>
      <c r="AO35" s="605">
        <v>1.48346308333333</v>
      </c>
      <c r="AP35" s="605">
        <v>1.48573166666667</v>
      </c>
      <c r="AQ35" s="605">
        <v>1.4851099999999999</v>
      </c>
      <c r="AR35" s="605">
        <v>1.54876083333333</v>
      </c>
      <c r="AS35" s="605">
        <v>1.56931833333333</v>
      </c>
      <c r="AT35" s="605">
        <v>1.4010516666666699</v>
      </c>
      <c r="AU35" s="605">
        <v>1.3010191666666699</v>
      </c>
      <c r="AV35" s="605">
        <v>1.21176333333333</v>
      </c>
      <c r="AW35" s="605">
        <v>1.1343633333333301</v>
      </c>
      <c r="AX35" s="605">
        <v>1.0740991666666699</v>
      </c>
      <c r="AY35" s="605">
        <v>1.06704</v>
      </c>
      <c r="AZ35" s="605">
        <v>1.14310055659983</v>
      </c>
      <c r="BA35" s="605">
        <v>1.0301627829537601</v>
      </c>
      <c r="BB35" s="605">
        <v>0.98953069187935705</v>
      </c>
    </row>
    <row r="36" spans="1:54">
      <c r="A36" s="604" t="s">
        <v>850</v>
      </c>
      <c r="B36" s="604" t="s">
        <v>849</v>
      </c>
      <c r="C36" s="604">
        <v>28.750000028750001</v>
      </c>
      <c r="D36" s="604">
        <v>28.750000028750001</v>
      </c>
      <c r="E36" s="604">
        <v>28.750000028750001</v>
      </c>
      <c r="F36" s="604">
        <v>28.750000028750001</v>
      </c>
      <c r="G36" s="604">
        <v>28.750000028750001</v>
      </c>
      <c r="H36" s="604">
        <v>28.750000028750001</v>
      </c>
      <c r="I36" s="604">
        <v>28.750000028750001</v>
      </c>
      <c r="J36" s="604">
        <v>28.750000028750001</v>
      </c>
      <c r="K36" s="604">
        <v>28.750000028750001</v>
      </c>
      <c r="L36" s="604">
        <v>28.750000028750001</v>
      </c>
      <c r="M36" s="604">
        <v>28.750000028750001</v>
      </c>
      <c r="N36" s="604">
        <v>28.360170287822701</v>
      </c>
      <c r="O36" s="604">
        <v>27.053416666666699</v>
      </c>
      <c r="P36" s="604">
        <v>24.515166666583301</v>
      </c>
      <c r="Q36" s="604">
        <v>25.408166666583298</v>
      </c>
      <c r="R36" s="604">
        <v>25.5432499999167</v>
      </c>
      <c r="S36" s="604">
        <v>30.2290833333333</v>
      </c>
      <c r="T36" s="604">
        <v>34.046491665833301</v>
      </c>
      <c r="U36" s="604">
        <v>35.500749999</v>
      </c>
      <c r="V36" s="604">
        <v>37.432999999000003</v>
      </c>
      <c r="W36" s="604">
        <v>40.1749166656667</v>
      </c>
      <c r="X36" s="604">
        <v>48.694666665666702</v>
      </c>
      <c r="Y36" s="604">
        <v>58.293333332416701</v>
      </c>
      <c r="Z36" s="604">
        <v>71.685833332499996</v>
      </c>
      <c r="AA36" s="604">
        <v>84.877916666166698</v>
      </c>
      <c r="AB36" s="604">
        <v>91.631666666333302</v>
      </c>
      <c r="AC36" s="604">
        <v>80.144916666666703</v>
      </c>
      <c r="AD36" s="604">
        <v>72.465833333333293</v>
      </c>
      <c r="AE36" s="604">
        <v>72.067499999999995</v>
      </c>
      <c r="AF36" s="604">
        <v>77.978083333333302</v>
      </c>
      <c r="AG36" s="604">
        <v>70.031333333333293</v>
      </c>
      <c r="AH36" s="604">
        <v>71.408333333333303</v>
      </c>
      <c r="AI36" s="604">
        <v>68.017583333333306</v>
      </c>
      <c r="AJ36" s="604">
        <v>80.426597362500004</v>
      </c>
      <c r="AK36" s="604">
        <v>81.890833333333305</v>
      </c>
      <c r="AL36" s="605">
        <v>76.853333333333296</v>
      </c>
      <c r="AM36" s="605">
        <v>82.591466666666705</v>
      </c>
      <c r="AN36" s="605">
        <v>93.176666666666705</v>
      </c>
      <c r="AO36" s="605">
        <v>98.157499999999999</v>
      </c>
      <c r="AP36" s="605">
        <v>103.502429706142</v>
      </c>
      <c r="AQ36" s="605">
        <v>119.687149891667</v>
      </c>
      <c r="AR36" s="605">
        <v>123.22782770000001</v>
      </c>
      <c r="AS36" s="605">
        <v>117.167572283333</v>
      </c>
      <c r="AT36" s="605">
        <v>97.702987558333305</v>
      </c>
      <c r="AU36" s="605">
        <v>88.807598549999994</v>
      </c>
      <c r="AV36" s="605">
        <v>88.6703124</v>
      </c>
      <c r="AW36" s="605">
        <v>87.900719691666694</v>
      </c>
      <c r="AX36" s="605">
        <v>80.567397124999999</v>
      </c>
      <c r="AY36" s="605">
        <v>75.278540408420795</v>
      </c>
      <c r="AZ36" s="605">
        <v>79.377127283559702</v>
      </c>
      <c r="BA36" s="605">
        <v>83.258806855919104</v>
      </c>
      <c r="BB36" s="605">
        <v>79.323303815481395</v>
      </c>
    </row>
    <row r="37" spans="1:54">
      <c r="A37" s="604" t="s">
        <v>848</v>
      </c>
      <c r="B37" s="604" t="s">
        <v>847</v>
      </c>
      <c r="C37" s="604">
        <v>0.71428571479591796</v>
      </c>
      <c r="D37" s="604">
        <v>0.71428571479591796</v>
      </c>
      <c r="E37" s="604">
        <v>0.71428571479591796</v>
      </c>
      <c r="F37" s="604">
        <v>0.71428571479591796</v>
      </c>
      <c r="G37" s="604">
        <v>0.71428571479591796</v>
      </c>
      <c r="H37" s="604">
        <v>0.71428571479591796</v>
      </c>
      <c r="I37" s="604">
        <v>0.71428571479591796</v>
      </c>
      <c r="J37" s="604">
        <v>0.72607140965026695</v>
      </c>
      <c r="K37" s="604">
        <v>0.83333333402777798</v>
      </c>
      <c r="L37" s="604">
        <v>0.83333333402777798</v>
      </c>
      <c r="M37" s="604">
        <v>0.82741501781077398</v>
      </c>
      <c r="N37" s="604">
        <v>0.83275503145947405</v>
      </c>
      <c r="O37" s="604">
        <v>0.79936051191021595</v>
      </c>
      <c r="P37" s="604">
        <v>0.81566068548762705</v>
      </c>
      <c r="Q37" s="604">
        <v>0.83333299916666703</v>
      </c>
      <c r="R37" s="604">
        <v>0.83333299916666703</v>
      </c>
      <c r="S37" s="604">
        <v>0.83333299916666703</v>
      </c>
      <c r="T37" s="604">
        <v>0.83333299916666703</v>
      </c>
      <c r="U37" s="604">
        <v>0.83333299916666703</v>
      </c>
      <c r="V37" s="604">
        <v>0.83333299916666703</v>
      </c>
      <c r="W37" s="604">
        <v>0.83333299916666703</v>
      </c>
      <c r="X37" s="604">
        <v>0.83333299916666703</v>
      </c>
      <c r="Y37" s="604">
        <v>0.83333299916666703</v>
      </c>
      <c r="Z37" s="604">
        <v>0.83333299916666703</v>
      </c>
      <c r="AA37" s="604">
        <v>0.83333299916666703</v>
      </c>
      <c r="AB37" s="604">
        <v>0.83333299999999999</v>
      </c>
      <c r="AC37" s="604">
        <v>0.83333299999999999</v>
      </c>
      <c r="AD37" s="604">
        <v>0.83333299999999999</v>
      </c>
      <c r="AE37" s="604">
        <v>0.83333299999999999</v>
      </c>
      <c r="AF37" s="604">
        <v>0.83333199999999996</v>
      </c>
      <c r="AG37" s="604">
        <v>0.83333000000000002</v>
      </c>
      <c r="AH37" s="604">
        <v>0.83333000000000002</v>
      </c>
      <c r="AI37" s="604">
        <v>0.83333000000000002</v>
      </c>
      <c r="AJ37" s="604">
        <v>0.83333000000000002</v>
      </c>
      <c r="AK37" s="604">
        <v>0.83333000000000002</v>
      </c>
      <c r="AL37" s="605">
        <v>0.83333000000000002</v>
      </c>
      <c r="AM37" s="605">
        <v>0.83333000000000002</v>
      </c>
      <c r="AN37" s="605">
        <v>0.83333100000000004</v>
      </c>
      <c r="AO37" s="605">
        <v>0.83333000000000002</v>
      </c>
      <c r="AP37" s="605">
        <v>0.83333000000000002</v>
      </c>
      <c r="AQ37" s="605">
        <v>0.83333000000000002</v>
      </c>
      <c r="AR37" s="605">
        <v>0.83333000000000002</v>
      </c>
      <c r="AS37" s="605">
        <v>0.83333000000000002</v>
      </c>
      <c r="AT37" s="605">
        <v>0.83333000000000002</v>
      </c>
      <c r="AU37" s="605">
        <v>0.83333000000000002</v>
      </c>
      <c r="AV37" s="605">
        <v>0.83333000000000002</v>
      </c>
      <c r="AW37" s="605">
        <v>0.83333000000000002</v>
      </c>
      <c r="AX37" s="605"/>
      <c r="AY37" s="605"/>
      <c r="AZ37" s="605"/>
      <c r="BA37" s="605"/>
      <c r="BB37" s="605"/>
    </row>
    <row r="38" spans="1:54">
      <c r="A38" s="604" t="s">
        <v>846</v>
      </c>
      <c r="B38" s="604" t="s">
        <v>845</v>
      </c>
      <c r="C38" s="604">
        <v>245.19510139835899</v>
      </c>
      <c r="D38" s="604">
        <v>245.26010162116</v>
      </c>
      <c r="E38" s="604">
        <v>245.013850686544</v>
      </c>
      <c r="F38" s="604">
        <v>245.01635069607499</v>
      </c>
      <c r="G38" s="604">
        <v>245.027184079042</v>
      </c>
      <c r="H38" s="604">
        <v>245.06093420770699</v>
      </c>
      <c r="I38" s="604">
        <v>245.67843655764301</v>
      </c>
      <c r="J38" s="604">
        <v>246.00093779128099</v>
      </c>
      <c r="K38" s="604">
        <v>247.56469375695099</v>
      </c>
      <c r="L38" s="604">
        <v>259.960574351236</v>
      </c>
      <c r="M38" s="604">
        <v>276.403137026845</v>
      </c>
      <c r="N38" s="604">
        <v>275.35645668533198</v>
      </c>
      <c r="O38" s="604">
        <v>252.02762746264901</v>
      </c>
      <c r="P38" s="604">
        <v>222.88918305322699</v>
      </c>
      <c r="Q38" s="604">
        <v>240.70466763782301</v>
      </c>
      <c r="R38" s="604">
        <v>214.31290034121901</v>
      </c>
      <c r="S38" s="604">
        <v>238.95049426705901</v>
      </c>
      <c r="T38" s="604">
        <v>245.67968656657601</v>
      </c>
      <c r="U38" s="604">
        <v>225.65586023395699</v>
      </c>
      <c r="V38" s="604">
        <v>212.721644262377</v>
      </c>
      <c r="W38" s="604">
        <v>211.27955541470499</v>
      </c>
      <c r="X38" s="604">
        <v>271.73145255032699</v>
      </c>
      <c r="Y38" s="604">
        <v>328.60625269898998</v>
      </c>
      <c r="Z38" s="604">
        <v>381.06603602462798</v>
      </c>
      <c r="AA38" s="604">
        <v>436.95666578800802</v>
      </c>
      <c r="AB38" s="604">
        <v>449.26296271160697</v>
      </c>
      <c r="AC38" s="604">
        <v>346.305903554493</v>
      </c>
      <c r="AD38" s="604">
        <v>300.536562401477</v>
      </c>
      <c r="AE38" s="604">
        <v>297.84821881937802</v>
      </c>
      <c r="AF38" s="604">
        <v>319.008299487903</v>
      </c>
      <c r="AG38" s="604">
        <v>272.264787954393</v>
      </c>
      <c r="AH38" s="604">
        <v>282.10690880881998</v>
      </c>
      <c r="AI38" s="604">
        <v>264.69180075057898</v>
      </c>
      <c r="AJ38" s="604">
        <v>283.16257950001801</v>
      </c>
      <c r="AK38" s="604">
        <v>555.20469565569704</v>
      </c>
      <c r="AL38" s="605">
        <v>499.14842590131002</v>
      </c>
      <c r="AM38" s="605">
        <v>511.55243027251601</v>
      </c>
      <c r="AN38" s="605">
        <v>583.66937235339606</v>
      </c>
      <c r="AO38" s="605">
        <v>589.951774567332</v>
      </c>
      <c r="AP38" s="605">
        <v>615.69913197380595</v>
      </c>
      <c r="AQ38" s="605">
        <v>711.97627443083297</v>
      </c>
      <c r="AR38" s="605">
        <v>733.03850707000004</v>
      </c>
      <c r="AS38" s="605">
        <v>696.98820361166702</v>
      </c>
      <c r="AT38" s="605">
        <v>581.20031386416701</v>
      </c>
      <c r="AU38" s="605">
        <v>528.28480930499995</v>
      </c>
      <c r="AV38" s="605">
        <v>527.46814284000004</v>
      </c>
      <c r="AW38" s="605">
        <v>522.89010961083295</v>
      </c>
      <c r="AX38" s="605">
        <v>479.26678258750002</v>
      </c>
      <c r="AY38" s="605">
        <v>447.80525556077299</v>
      </c>
      <c r="AZ38" s="605">
        <v>472.18629075489298</v>
      </c>
      <c r="BA38" s="605">
        <v>495.277021572396</v>
      </c>
      <c r="BB38" s="605">
        <v>471.86611409170001</v>
      </c>
    </row>
    <row r="39" spans="1:54">
      <c r="A39" s="604" t="s">
        <v>844</v>
      </c>
      <c r="B39" s="604" t="s">
        <v>843</v>
      </c>
      <c r="C39" s="604">
        <v>245.19510139835899</v>
      </c>
      <c r="D39" s="604">
        <v>245.26010162116</v>
      </c>
      <c r="E39" s="604">
        <v>245.013850686545</v>
      </c>
      <c r="F39" s="604">
        <v>245.01635069607499</v>
      </c>
      <c r="G39" s="604">
        <v>245.027184079042</v>
      </c>
      <c r="H39" s="604">
        <v>245.06093420770699</v>
      </c>
      <c r="I39" s="604">
        <v>245.67843655764301</v>
      </c>
      <c r="J39" s="604">
        <v>246.00093779128099</v>
      </c>
      <c r="K39" s="604">
        <v>247.56469375694999</v>
      </c>
      <c r="L39" s="604">
        <v>259.96057435123498</v>
      </c>
      <c r="M39" s="604">
        <v>276.403137026845</v>
      </c>
      <c r="N39" s="604">
        <v>275.35645668533198</v>
      </c>
      <c r="O39" s="604">
        <v>252.02762746264901</v>
      </c>
      <c r="P39" s="604">
        <v>222.88918305322699</v>
      </c>
      <c r="Q39" s="604">
        <v>240.70466763782301</v>
      </c>
      <c r="R39" s="604">
        <v>214.31290034121901</v>
      </c>
      <c r="S39" s="604">
        <v>238.95049426705901</v>
      </c>
      <c r="T39" s="604">
        <v>245.67968656657601</v>
      </c>
      <c r="U39" s="604">
        <v>225.65586023395801</v>
      </c>
      <c r="V39" s="604">
        <v>212.721644262376</v>
      </c>
      <c r="W39" s="604">
        <v>211.27955541470601</v>
      </c>
      <c r="X39" s="604">
        <v>271.73145255032603</v>
      </c>
      <c r="Y39" s="604">
        <v>328.60625269898998</v>
      </c>
      <c r="Z39" s="604">
        <v>381.06603602462798</v>
      </c>
      <c r="AA39" s="604">
        <v>436.956665788007</v>
      </c>
      <c r="AB39" s="604">
        <v>449.26296271160697</v>
      </c>
      <c r="AC39" s="604">
        <v>346.30590355449198</v>
      </c>
      <c r="AD39" s="604">
        <v>300.536562401477</v>
      </c>
      <c r="AE39" s="604">
        <v>297.84821881937802</v>
      </c>
      <c r="AF39" s="604">
        <v>319.008299487903</v>
      </c>
      <c r="AG39" s="604">
        <v>272.264787954393</v>
      </c>
      <c r="AH39" s="604">
        <v>282.10690880881998</v>
      </c>
      <c r="AI39" s="604">
        <v>264.69180075057898</v>
      </c>
      <c r="AJ39" s="604">
        <v>283.16257950001801</v>
      </c>
      <c r="AK39" s="604">
        <v>555.20469565569704</v>
      </c>
      <c r="AL39" s="605">
        <v>499.14842590131002</v>
      </c>
      <c r="AM39" s="605">
        <v>511.55243027251601</v>
      </c>
      <c r="AN39" s="605">
        <v>583.66937235339606</v>
      </c>
      <c r="AO39" s="605">
        <v>589.951774567332</v>
      </c>
      <c r="AP39" s="605">
        <v>615.69913197380595</v>
      </c>
      <c r="AQ39" s="605">
        <v>711.97627443083297</v>
      </c>
      <c r="AR39" s="605">
        <v>733.03850707000004</v>
      </c>
      <c r="AS39" s="605">
        <v>696.98820361166702</v>
      </c>
      <c r="AT39" s="605">
        <v>581.20031386416701</v>
      </c>
      <c r="AU39" s="605">
        <v>528.28480930499995</v>
      </c>
      <c r="AV39" s="605">
        <v>527.46814284000004</v>
      </c>
      <c r="AW39" s="605">
        <v>522.89010961083295</v>
      </c>
      <c r="AX39" s="605">
        <v>479.26678258750002</v>
      </c>
      <c r="AY39" s="605">
        <v>447.80525556077299</v>
      </c>
      <c r="AZ39" s="605">
        <v>472.18629075489298</v>
      </c>
      <c r="BA39" s="605">
        <v>495.277021572396</v>
      </c>
      <c r="BB39" s="605">
        <v>471.86611409170001</v>
      </c>
    </row>
    <row r="40" spans="1:54">
      <c r="A40" s="604" t="s">
        <v>842</v>
      </c>
      <c r="B40" s="604" t="s">
        <v>841</v>
      </c>
      <c r="AL40" s="605"/>
      <c r="AM40" s="605"/>
      <c r="AN40" s="605"/>
      <c r="AO40" s="605"/>
      <c r="AP40" s="605"/>
      <c r="AQ40" s="605"/>
      <c r="AR40" s="605"/>
      <c r="AS40" s="605"/>
      <c r="AT40" s="605"/>
      <c r="AU40" s="605"/>
      <c r="AV40" s="605"/>
      <c r="AW40" s="605"/>
      <c r="AX40" s="605"/>
      <c r="AY40" s="605"/>
      <c r="AZ40" s="605"/>
      <c r="BA40" s="605"/>
      <c r="BB40" s="605"/>
    </row>
    <row r="41" spans="1:54">
      <c r="A41" s="604" t="s">
        <v>426</v>
      </c>
      <c r="B41" s="604" t="s">
        <v>840</v>
      </c>
      <c r="C41" s="604">
        <v>1.0489693750843499E-3</v>
      </c>
      <c r="D41" s="604">
        <v>1.05013600777515E-3</v>
      </c>
      <c r="E41" s="604">
        <v>1.05763578898984E-3</v>
      </c>
      <c r="F41" s="604">
        <v>1.6217859852693699E-3</v>
      </c>
      <c r="G41" s="604">
        <v>2.3074326347769501E-3</v>
      </c>
      <c r="H41" s="604">
        <v>3.1566578421154401E-3</v>
      </c>
      <c r="I41" s="604">
        <v>3.8511375671629201E-3</v>
      </c>
      <c r="J41" s="604">
        <v>5.0682687003575002E-3</v>
      </c>
      <c r="K41" s="604">
        <v>6.8764659110372899E-3</v>
      </c>
      <c r="L41" s="604">
        <v>8.6175817471208106E-3</v>
      </c>
      <c r="M41" s="604">
        <v>1.12775040919884E-2</v>
      </c>
      <c r="N41" s="604">
        <v>1.22086435743848E-2</v>
      </c>
      <c r="O41" s="604">
        <v>2.0835225059596601E-2</v>
      </c>
      <c r="P41" s="604">
        <v>7.1641908452915307E-2</v>
      </c>
      <c r="Q41" s="604">
        <v>0.59282626128923499</v>
      </c>
      <c r="R41" s="604">
        <v>4.91041666666667</v>
      </c>
      <c r="S41" s="604">
        <v>13.054166666666699</v>
      </c>
      <c r="T41" s="604">
        <v>21.535833333333301</v>
      </c>
      <c r="U41" s="604">
        <v>31.655833333333302</v>
      </c>
      <c r="V41" s="604">
        <v>37.245833333333302</v>
      </c>
      <c r="W41" s="604">
        <v>39</v>
      </c>
      <c r="X41" s="604">
        <v>39</v>
      </c>
      <c r="Y41" s="604">
        <v>50.908333333333303</v>
      </c>
      <c r="Z41" s="604">
        <v>78.788333333333298</v>
      </c>
      <c r="AA41" s="604">
        <v>98.477500000000006</v>
      </c>
      <c r="AB41" s="604">
        <v>160.85999999991699</v>
      </c>
      <c r="AC41" s="604">
        <v>192.92999999966699</v>
      </c>
      <c r="AD41" s="604">
        <v>219.40666666666701</v>
      </c>
      <c r="AE41" s="604">
        <v>245.011666666667</v>
      </c>
      <c r="AF41" s="604">
        <v>266.95416666666699</v>
      </c>
      <c r="AG41" s="604">
        <v>304.90333333333302</v>
      </c>
      <c r="AH41" s="604">
        <v>349.21583333333302</v>
      </c>
      <c r="AI41" s="604">
        <v>362.57583333333298</v>
      </c>
      <c r="AJ41" s="604">
        <v>404.16583333333301</v>
      </c>
      <c r="AK41" s="604">
        <v>420.17666666666702</v>
      </c>
      <c r="AL41" s="605">
        <v>396.77333333333303</v>
      </c>
      <c r="AM41" s="605">
        <v>412.26666666666699</v>
      </c>
      <c r="AN41" s="605">
        <v>419.29500000000002</v>
      </c>
      <c r="AO41" s="605">
        <v>460.28750000000002</v>
      </c>
      <c r="AP41" s="605">
        <v>508.77666666666698</v>
      </c>
      <c r="AQ41" s="605">
        <v>539.58749999999998</v>
      </c>
      <c r="AR41" s="605">
        <v>634.93833333333305</v>
      </c>
      <c r="AS41" s="605">
        <v>688.93666666666695</v>
      </c>
      <c r="AT41" s="605">
        <v>691.39750000000004</v>
      </c>
      <c r="AU41" s="605">
        <v>609.52916666666704</v>
      </c>
      <c r="AV41" s="605">
        <v>559.76750000000004</v>
      </c>
      <c r="AW41" s="605">
        <v>530.27499999999998</v>
      </c>
      <c r="AX41" s="605">
        <v>522.46416666666698</v>
      </c>
      <c r="AY41" s="605">
        <v>522.46103583333297</v>
      </c>
      <c r="AZ41" s="605">
        <v>560.85989484127003</v>
      </c>
      <c r="BA41" s="605">
        <v>510.24916666666701</v>
      </c>
      <c r="BB41" s="605">
        <v>483.66750000000002</v>
      </c>
    </row>
    <row r="42" spans="1:54">
      <c r="A42" s="604" t="s">
        <v>423</v>
      </c>
      <c r="B42" s="604" t="s">
        <v>839</v>
      </c>
      <c r="C42" s="604">
        <v>2.4618094550643601</v>
      </c>
      <c r="D42" s="604">
        <v>2.4618094550643601</v>
      </c>
      <c r="E42" s="604">
        <v>2.4618094550643601</v>
      </c>
      <c r="F42" s="604">
        <v>2.4618094550643601</v>
      </c>
      <c r="G42" s="604">
        <v>2.4618094550643601</v>
      </c>
      <c r="H42" s="604">
        <v>2.4618094550643601</v>
      </c>
      <c r="I42" s="604">
        <v>2.4618094550643601</v>
      </c>
      <c r="J42" s="604">
        <v>2.4618094550643601</v>
      </c>
      <c r="K42" s="604">
        <v>2.4618094550643601</v>
      </c>
      <c r="L42" s="604">
        <v>2.4618094550643601</v>
      </c>
      <c r="M42" s="604">
        <v>2.4618094550643601</v>
      </c>
      <c r="N42" s="604">
        <v>2.4618094550643601</v>
      </c>
      <c r="O42" s="604">
        <v>2.2450669558673702</v>
      </c>
      <c r="P42" s="604">
        <v>1.9894159741355499</v>
      </c>
      <c r="Q42" s="604">
        <v>1.961199999</v>
      </c>
      <c r="R42" s="604">
        <v>1.859799999</v>
      </c>
      <c r="S42" s="604">
        <v>1.9413999989999999</v>
      </c>
      <c r="T42" s="604">
        <v>1.8578238020097499</v>
      </c>
      <c r="U42" s="604">
        <v>1.6835999989999999</v>
      </c>
      <c r="V42" s="604">
        <v>1.5549999990000001</v>
      </c>
      <c r="W42" s="604">
        <v>1.4983999990000001</v>
      </c>
      <c r="X42" s="604">
        <v>1.7045333325000001</v>
      </c>
      <c r="Y42" s="604">
        <v>1.8925416658333301</v>
      </c>
      <c r="Z42" s="604">
        <v>1.97567499916667</v>
      </c>
      <c r="AA42" s="604">
        <v>2.3200416662499999</v>
      </c>
      <c r="AB42" s="604">
        <v>2.93665833325</v>
      </c>
      <c r="AC42" s="604">
        <v>3.4527916665833298</v>
      </c>
      <c r="AD42" s="604">
        <v>3.7221000000000002</v>
      </c>
      <c r="AE42" s="604">
        <v>3.7221000000000002</v>
      </c>
      <c r="AF42" s="604">
        <v>3.7651083333333299</v>
      </c>
      <c r="AG42" s="604">
        <v>4.78320833333333</v>
      </c>
      <c r="AH42" s="604">
        <v>5.3233916666666703</v>
      </c>
      <c r="AI42" s="604">
        <v>5.5145916666666697</v>
      </c>
      <c r="AJ42" s="604">
        <v>5.7619583333333297</v>
      </c>
      <c r="AK42" s="604">
        <v>8.6187426666666695</v>
      </c>
      <c r="AL42" s="605">
        <v>8.3514166666666707</v>
      </c>
      <c r="AM42" s="605">
        <v>8.3141750000000005</v>
      </c>
      <c r="AN42" s="605">
        <v>8.2898166666666704</v>
      </c>
      <c r="AO42" s="605">
        <v>8.2789583333333301</v>
      </c>
      <c r="AP42" s="605">
        <v>8.2782499999999999</v>
      </c>
      <c r="AQ42" s="605">
        <v>8.2785041666666697</v>
      </c>
      <c r="AR42" s="605">
        <v>8.2770683333333306</v>
      </c>
      <c r="AS42" s="605">
        <v>8.2769575</v>
      </c>
      <c r="AT42" s="605">
        <v>8.2770366666666693</v>
      </c>
      <c r="AU42" s="605">
        <v>8.2768008333333292</v>
      </c>
      <c r="AV42" s="605">
        <v>8.1943166666666691</v>
      </c>
      <c r="AW42" s="605">
        <v>7.9734383333333296</v>
      </c>
      <c r="AX42" s="605">
        <v>7.6075324999999996</v>
      </c>
      <c r="AY42" s="605">
        <v>6.9486549999999996</v>
      </c>
      <c r="AZ42" s="605">
        <v>6.8314160517666602</v>
      </c>
      <c r="BA42" s="605">
        <v>6.7702690287094001</v>
      </c>
      <c r="BB42" s="605">
        <v>6.4614613265500704</v>
      </c>
    </row>
    <row r="43" spans="1:54">
      <c r="A43" s="604" t="s">
        <v>453</v>
      </c>
      <c r="B43" s="604" t="s">
        <v>838</v>
      </c>
      <c r="C43" s="604">
        <v>6.6349999989999997</v>
      </c>
      <c r="D43" s="604">
        <v>6.6999999990000001</v>
      </c>
      <c r="E43" s="604">
        <v>6.9012083325000004</v>
      </c>
      <c r="F43" s="604">
        <v>9</v>
      </c>
      <c r="G43" s="604">
        <v>9</v>
      </c>
      <c r="H43" s="604">
        <v>10.474999999916699</v>
      </c>
      <c r="I43" s="604">
        <v>13.5</v>
      </c>
      <c r="J43" s="604">
        <v>14.5063916664167</v>
      </c>
      <c r="K43" s="604">
        <v>16.290666665833299</v>
      </c>
      <c r="L43" s="604">
        <v>17.320141665833301</v>
      </c>
      <c r="M43" s="604">
        <v>18.443099999083302</v>
      </c>
      <c r="N43" s="604">
        <v>19.931933332583299</v>
      </c>
      <c r="O43" s="604">
        <v>21.865641665666701</v>
      </c>
      <c r="P43" s="604">
        <v>23.636983332333301</v>
      </c>
      <c r="Q43" s="604">
        <v>26.064124999000001</v>
      </c>
      <c r="R43" s="604">
        <v>30.928941665666699</v>
      </c>
      <c r="S43" s="604">
        <v>34.693924998999996</v>
      </c>
      <c r="T43" s="604">
        <v>36.7748666656667</v>
      </c>
      <c r="U43" s="604">
        <v>39.0946416656667</v>
      </c>
      <c r="V43" s="604">
        <v>42.549774999</v>
      </c>
      <c r="W43" s="604">
        <v>47.280308332416702</v>
      </c>
      <c r="X43" s="604">
        <v>54.490549999000002</v>
      </c>
      <c r="Y43" s="604">
        <v>64.084716665749994</v>
      </c>
      <c r="Z43" s="604">
        <v>78.854299999583304</v>
      </c>
      <c r="AA43" s="604">
        <v>100.81724166625</v>
      </c>
      <c r="AB43" s="604">
        <v>142.31166666641701</v>
      </c>
      <c r="AC43" s="604">
        <v>194.261416666667</v>
      </c>
      <c r="AD43" s="604">
        <v>242.60749999999999</v>
      </c>
      <c r="AE43" s="604">
        <v>299.17383333333299</v>
      </c>
      <c r="AF43" s="604">
        <v>382.56808333333299</v>
      </c>
      <c r="AG43" s="604">
        <v>502.25925000000001</v>
      </c>
      <c r="AH43" s="604">
        <v>633.045166666667</v>
      </c>
      <c r="AI43" s="604">
        <v>759.28200000000004</v>
      </c>
      <c r="AJ43" s="604">
        <v>863.06468333333305</v>
      </c>
      <c r="AK43" s="604">
        <v>844.83588999999995</v>
      </c>
      <c r="AL43" s="605">
        <v>912.826415</v>
      </c>
      <c r="AM43" s="605">
        <v>1036.6864166666701</v>
      </c>
      <c r="AN43" s="605">
        <v>1140.9629416666701</v>
      </c>
      <c r="AO43" s="605">
        <v>1426.0374583333301</v>
      </c>
      <c r="AP43" s="605">
        <v>1756.23084833333</v>
      </c>
      <c r="AQ43" s="605">
        <v>2087.9038416666699</v>
      </c>
      <c r="AR43" s="605">
        <v>2299.63315583333</v>
      </c>
      <c r="AS43" s="605">
        <v>2504.2413308333298</v>
      </c>
      <c r="AT43" s="605">
        <v>2877.6524583333298</v>
      </c>
      <c r="AU43" s="605">
        <v>2628.6129025</v>
      </c>
      <c r="AV43" s="605">
        <v>2320.8341766666699</v>
      </c>
      <c r="AW43" s="605">
        <v>2361.1394074999998</v>
      </c>
      <c r="AX43" s="605">
        <v>2078.29183666667</v>
      </c>
      <c r="AY43" s="605">
        <v>1967.7113091666699</v>
      </c>
      <c r="AZ43" s="605">
        <v>2158.25590299025</v>
      </c>
      <c r="BA43" s="605">
        <v>1898.56963600842</v>
      </c>
      <c r="BB43" s="605">
        <v>1848.1394699518301</v>
      </c>
    </row>
    <row r="44" spans="1:54">
      <c r="A44" s="604" t="s">
        <v>837</v>
      </c>
      <c r="B44" s="604" t="s">
        <v>836</v>
      </c>
      <c r="C44" s="604">
        <v>245.193023629328</v>
      </c>
      <c r="D44" s="604">
        <v>245.25802330132001</v>
      </c>
      <c r="E44" s="604">
        <v>245.011774453421</v>
      </c>
      <c r="F44" s="604">
        <v>245.01427444176599</v>
      </c>
      <c r="G44" s="604">
        <v>245.02510773293201</v>
      </c>
      <c r="H44" s="604">
        <v>245.058857575601</v>
      </c>
      <c r="I44" s="604">
        <v>245.67635469285801</v>
      </c>
      <c r="J44" s="604">
        <v>245.99885319363801</v>
      </c>
      <c r="K44" s="604">
        <v>247.56259590813099</v>
      </c>
      <c r="L44" s="604">
        <v>259.95837146044499</v>
      </c>
      <c r="M44" s="604">
        <v>276.40079480273403</v>
      </c>
      <c r="N44" s="604">
        <v>275.35431255095898</v>
      </c>
      <c r="O44" s="604">
        <v>252.025491795188</v>
      </c>
      <c r="P44" s="604">
        <v>222.887294303251</v>
      </c>
      <c r="Q44" s="604">
        <v>240.702627920466</v>
      </c>
      <c r="R44" s="604">
        <v>214.31108426616299</v>
      </c>
      <c r="S44" s="604">
        <v>238.94846941446499</v>
      </c>
      <c r="T44" s="604">
        <v>245.67760469119699</v>
      </c>
      <c r="U44" s="604">
        <v>225.653948039319</v>
      </c>
      <c r="V44" s="604">
        <v>212.719841671533</v>
      </c>
      <c r="W44" s="604">
        <v>211.27776504403801</v>
      </c>
      <c r="X44" s="604">
        <v>271.72914991379798</v>
      </c>
      <c r="Y44" s="604">
        <v>328.60346810871198</v>
      </c>
      <c r="Z44" s="604">
        <v>381.06280689319698</v>
      </c>
      <c r="AA44" s="604">
        <v>436.95296304263002</v>
      </c>
      <c r="AB44" s="604">
        <v>449.25915568338502</v>
      </c>
      <c r="AC44" s="604">
        <v>346.30296897840299</v>
      </c>
      <c r="AD44" s="604">
        <v>300.53401567212302</v>
      </c>
      <c r="AE44" s="604">
        <v>297.84569487089101</v>
      </c>
      <c r="AF44" s="604">
        <v>319.00559623012202</v>
      </c>
      <c r="AG44" s="604">
        <v>272.26248079841201</v>
      </c>
      <c r="AH44" s="604">
        <v>282.10451825127899</v>
      </c>
      <c r="AI44" s="604">
        <v>264.68955776765102</v>
      </c>
      <c r="AJ44" s="604">
        <v>283.160179996784</v>
      </c>
      <c r="AK44" s="604">
        <v>416.39882095182401</v>
      </c>
      <c r="AL44" s="605">
        <v>374.35709325152499</v>
      </c>
      <c r="AM44" s="605">
        <v>383.65999150808898</v>
      </c>
      <c r="AN44" s="605">
        <v>437.747087471253</v>
      </c>
      <c r="AO44" s="605">
        <v>442.45883594005699</v>
      </c>
      <c r="AP44" s="605">
        <v>461.77458363717301</v>
      </c>
      <c r="AQ44" s="605">
        <v>533.982477173333</v>
      </c>
      <c r="AR44" s="605">
        <v>549.77915968000002</v>
      </c>
      <c r="AS44" s="605">
        <v>522.74141834666705</v>
      </c>
      <c r="AT44" s="605">
        <v>435.90045690666699</v>
      </c>
      <c r="AU44" s="605">
        <v>396.21380832</v>
      </c>
      <c r="AV44" s="605">
        <v>395.60130815999997</v>
      </c>
      <c r="AW44" s="605">
        <v>392.167781493333</v>
      </c>
      <c r="AX44" s="605">
        <v>359.45026960000001</v>
      </c>
      <c r="AY44" s="605">
        <v>335.85411233925799</v>
      </c>
      <c r="AZ44" s="605">
        <v>354.139898027009</v>
      </c>
      <c r="BA44" s="605">
        <v>371.45795494053499</v>
      </c>
      <c r="BB44" s="605">
        <v>353.89976540758801</v>
      </c>
    </row>
    <row r="45" spans="1:54">
      <c r="A45" s="604" t="s">
        <v>835</v>
      </c>
      <c r="B45" s="604" t="s">
        <v>834</v>
      </c>
      <c r="C45" s="604">
        <v>1.7000000000000001E-13</v>
      </c>
      <c r="D45" s="604">
        <v>1.7500000000000001E-13</v>
      </c>
      <c r="E45" s="604">
        <v>2.0999999999999999E-13</v>
      </c>
      <c r="F45" s="604">
        <v>2.5249999999999998E-13</v>
      </c>
      <c r="G45" s="604">
        <v>5.4999999999999998E-13</v>
      </c>
      <c r="H45" s="604">
        <v>5.4999999999999998E-13</v>
      </c>
      <c r="I45" s="604">
        <v>5.4999999999999998E-13</v>
      </c>
      <c r="J45" s="604">
        <v>1.15666666666667E-12</v>
      </c>
      <c r="K45" s="604">
        <v>1.67E-12</v>
      </c>
      <c r="L45" s="604">
        <v>1.67E-12</v>
      </c>
      <c r="M45" s="604">
        <v>1.67E-12</v>
      </c>
      <c r="N45" s="604">
        <v>1.67E-12</v>
      </c>
      <c r="O45" s="604">
        <v>1.67E-12</v>
      </c>
      <c r="P45" s="604">
        <v>1.67E-12</v>
      </c>
      <c r="Q45" s="604">
        <v>1.67E-12</v>
      </c>
      <c r="R45" s="604">
        <v>1.67E-12</v>
      </c>
      <c r="S45" s="604">
        <v>2.6408333333333302E-12</v>
      </c>
      <c r="T45" s="604">
        <v>2.8549999999999999E-12</v>
      </c>
      <c r="U45" s="604">
        <v>2.7866666666666699E-12</v>
      </c>
      <c r="V45" s="604">
        <v>5.7608333333333302E-12</v>
      </c>
      <c r="W45" s="604">
        <v>9.3308333333333297E-12</v>
      </c>
      <c r="X45" s="604">
        <v>1.46083333333333E-11</v>
      </c>
      <c r="Y45" s="604">
        <v>1.91625E-11</v>
      </c>
      <c r="Z45" s="604">
        <v>4.2955000000000002E-11</v>
      </c>
      <c r="AA45" s="604">
        <v>1.20404166666667E-10</v>
      </c>
      <c r="AB45" s="604">
        <v>1.6620749999999999E-10</v>
      </c>
      <c r="AC45" s="604">
        <v>1.98705833333333E-10</v>
      </c>
      <c r="AD45" s="604">
        <v>3.7459499999999999E-10</v>
      </c>
      <c r="AE45" s="604">
        <v>6.2342999999999999E-10</v>
      </c>
      <c r="AF45" s="604">
        <v>1.27120833333333E-9</v>
      </c>
      <c r="AG45" s="604">
        <v>2.3947483333333299E-9</v>
      </c>
      <c r="AH45" s="604">
        <v>5.1945694166666698E-8</v>
      </c>
      <c r="AI45" s="604">
        <v>2.1513626025000001E-6</v>
      </c>
      <c r="AJ45" s="604">
        <v>2.5144168139999999E-5</v>
      </c>
      <c r="AK45" s="604">
        <v>1.19411916666667E-2</v>
      </c>
      <c r="AL45" s="605">
        <v>7.0244716666666707E-2</v>
      </c>
      <c r="AM45" s="605">
        <v>0.50184917500000004</v>
      </c>
      <c r="AN45" s="605">
        <v>1.3134475999999999</v>
      </c>
      <c r="AO45" s="605">
        <v>1.60723243633824</v>
      </c>
      <c r="AP45" s="605">
        <v>4.0206868435721397</v>
      </c>
      <c r="AQ45" s="605">
        <v>21.8311121813367</v>
      </c>
      <c r="AR45" s="605">
        <v>206.73851445087499</v>
      </c>
      <c r="AS45" s="605">
        <v>346.68793388513302</v>
      </c>
      <c r="AT45" s="605">
        <v>405.39745174602899</v>
      </c>
      <c r="AU45" s="605">
        <v>399.47579166666702</v>
      </c>
      <c r="AV45" s="605">
        <v>473.90800833333299</v>
      </c>
      <c r="AW45" s="605">
        <v>468.27882499999998</v>
      </c>
      <c r="AX45" s="605">
        <v>516.74989166666705</v>
      </c>
      <c r="AY45" s="605">
        <v>559.29250833333299</v>
      </c>
      <c r="AZ45" s="605">
        <v>809.78583333333302</v>
      </c>
      <c r="BA45" s="605">
        <v>905.91345833333298</v>
      </c>
      <c r="BB45" s="605">
        <v>919.49130000000002</v>
      </c>
    </row>
    <row r="46" spans="1:54">
      <c r="A46" s="604" t="s">
        <v>833</v>
      </c>
      <c r="B46" s="604" t="s">
        <v>832</v>
      </c>
      <c r="C46" s="604">
        <v>245.19510139835899</v>
      </c>
      <c r="D46" s="604">
        <v>245.26010162116</v>
      </c>
      <c r="E46" s="604">
        <v>245.013850686544</v>
      </c>
      <c r="F46" s="604">
        <v>245.01635069607499</v>
      </c>
      <c r="G46" s="604">
        <v>245.027184079042</v>
      </c>
      <c r="H46" s="604">
        <v>245.06093420770699</v>
      </c>
      <c r="I46" s="604">
        <v>245.67843655764301</v>
      </c>
      <c r="J46" s="604">
        <v>246.00093779128099</v>
      </c>
      <c r="K46" s="604">
        <v>247.56469375695099</v>
      </c>
      <c r="L46" s="604">
        <v>259.960574351236</v>
      </c>
      <c r="M46" s="604">
        <v>276.403137026845</v>
      </c>
      <c r="N46" s="604">
        <v>275.35645668533198</v>
      </c>
      <c r="O46" s="604">
        <v>252.02762746264901</v>
      </c>
      <c r="P46" s="604">
        <v>222.88918305322699</v>
      </c>
      <c r="Q46" s="604">
        <v>240.70466763782301</v>
      </c>
      <c r="R46" s="604">
        <v>214.31290034121901</v>
      </c>
      <c r="S46" s="604">
        <v>238.95049426705901</v>
      </c>
      <c r="T46" s="604">
        <v>245.67968656657601</v>
      </c>
      <c r="U46" s="604">
        <v>225.65586023395699</v>
      </c>
      <c r="V46" s="604">
        <v>212.721644262377</v>
      </c>
      <c r="W46" s="604">
        <v>211.27955541470499</v>
      </c>
      <c r="X46" s="604">
        <v>271.73145255032699</v>
      </c>
      <c r="Y46" s="604">
        <v>328.60625269898998</v>
      </c>
      <c r="Z46" s="604">
        <v>381.06603602462798</v>
      </c>
      <c r="AA46" s="604">
        <v>436.95666578800802</v>
      </c>
      <c r="AB46" s="604">
        <v>449.26296271160697</v>
      </c>
      <c r="AC46" s="604">
        <v>346.305903554493</v>
      </c>
      <c r="AD46" s="604">
        <v>300.536562401477</v>
      </c>
      <c r="AE46" s="604">
        <v>297.84821881937802</v>
      </c>
      <c r="AF46" s="604">
        <v>319.008299487903</v>
      </c>
      <c r="AG46" s="604">
        <v>272.264787954393</v>
      </c>
      <c r="AH46" s="604">
        <v>282.10690880881998</v>
      </c>
      <c r="AI46" s="604">
        <v>264.69180075057898</v>
      </c>
      <c r="AJ46" s="604">
        <v>283.16257950001801</v>
      </c>
      <c r="AK46" s="604">
        <v>555.20469565569704</v>
      </c>
      <c r="AL46" s="605">
        <v>499.14842590131002</v>
      </c>
      <c r="AM46" s="605">
        <v>511.55243027251601</v>
      </c>
      <c r="AN46" s="605">
        <v>583.66937235339606</v>
      </c>
      <c r="AO46" s="605">
        <v>589.951774567332</v>
      </c>
      <c r="AP46" s="605">
        <v>615.69913197380595</v>
      </c>
      <c r="AQ46" s="605">
        <v>711.97627443083297</v>
      </c>
      <c r="AR46" s="605">
        <v>733.03850707000004</v>
      </c>
      <c r="AS46" s="605">
        <v>696.98820361166702</v>
      </c>
      <c r="AT46" s="605">
        <v>581.20031386416701</v>
      </c>
      <c r="AU46" s="605">
        <v>528.28480930499995</v>
      </c>
      <c r="AV46" s="605">
        <v>527.46814284000004</v>
      </c>
      <c r="AW46" s="605">
        <v>522.89010961083295</v>
      </c>
      <c r="AX46" s="605">
        <v>479.26678258750002</v>
      </c>
      <c r="AY46" s="605">
        <v>447.80525556077299</v>
      </c>
      <c r="AZ46" s="605">
        <v>472.18629075489298</v>
      </c>
      <c r="BA46" s="605">
        <v>495.277021572396</v>
      </c>
      <c r="BB46" s="605">
        <v>471.86611409170001</v>
      </c>
    </row>
    <row r="47" spans="1:54">
      <c r="A47" s="604" t="s">
        <v>831</v>
      </c>
      <c r="B47" s="604" t="s">
        <v>830</v>
      </c>
      <c r="C47" s="604">
        <v>5.6150000046150002</v>
      </c>
      <c r="D47" s="604">
        <v>5.9516666716183302</v>
      </c>
      <c r="E47" s="604">
        <v>6.625000005625</v>
      </c>
      <c r="F47" s="604">
        <v>6.625000005625</v>
      </c>
      <c r="G47" s="604">
        <v>6.625000005625</v>
      </c>
      <c r="H47" s="604">
        <v>6.625000005625</v>
      </c>
      <c r="I47" s="604">
        <v>6.625000005625</v>
      </c>
      <c r="J47" s="604">
        <v>6.625000005625</v>
      </c>
      <c r="K47" s="604">
        <v>6.625000005625</v>
      </c>
      <c r="L47" s="604">
        <v>6.625000005625</v>
      </c>
      <c r="M47" s="604">
        <v>6.625000005625</v>
      </c>
      <c r="N47" s="604">
        <v>6.6258333384062498</v>
      </c>
      <c r="O47" s="604">
        <v>6.6349999989999997</v>
      </c>
      <c r="P47" s="604">
        <v>6.6467583323333299</v>
      </c>
      <c r="Q47" s="604">
        <v>7.9299973062735001</v>
      </c>
      <c r="R47" s="604">
        <v>8.5699999990000002</v>
      </c>
      <c r="S47" s="604">
        <v>8.5699999990000002</v>
      </c>
      <c r="T47" s="604">
        <v>8.5699999990000002</v>
      </c>
      <c r="U47" s="604">
        <v>8.5699999990000002</v>
      </c>
      <c r="V47" s="604">
        <v>8.5699999990000002</v>
      </c>
      <c r="W47" s="604">
        <v>8.5699999990833309</v>
      </c>
      <c r="X47" s="604">
        <v>21.7633333325</v>
      </c>
      <c r="Y47" s="604">
        <v>37.406666665750002</v>
      </c>
      <c r="Z47" s="604">
        <v>41.094166665666698</v>
      </c>
      <c r="AA47" s="604">
        <v>44.532683333000001</v>
      </c>
      <c r="AB47" s="604">
        <v>50.45335</v>
      </c>
      <c r="AC47" s="604">
        <v>55.985891666666703</v>
      </c>
      <c r="AD47" s="604">
        <v>62.776200000000003</v>
      </c>
      <c r="AE47" s="604">
        <v>75.804733333333303</v>
      </c>
      <c r="AF47" s="604">
        <v>81.504208333333295</v>
      </c>
      <c r="AG47" s="604">
        <v>91.579291666666705</v>
      </c>
      <c r="AH47" s="604">
        <v>122.432416666667</v>
      </c>
      <c r="AI47" s="604">
        <v>134.506333333333</v>
      </c>
      <c r="AJ47" s="604">
        <v>142.17166666666699</v>
      </c>
      <c r="AK47" s="604">
        <v>157.066666666667</v>
      </c>
      <c r="AL47" s="605">
        <v>179.729166666667</v>
      </c>
      <c r="AM47" s="605">
        <v>207.68916666666701</v>
      </c>
      <c r="AN47" s="605">
        <v>232.5975</v>
      </c>
      <c r="AO47" s="605">
        <v>257.22916666666703</v>
      </c>
      <c r="AP47" s="605">
        <v>285.68469483333303</v>
      </c>
      <c r="AQ47" s="605">
        <v>308.18666666666701</v>
      </c>
      <c r="AR47" s="605">
        <v>328.870833333333</v>
      </c>
      <c r="AS47" s="605">
        <v>359.81752688172003</v>
      </c>
      <c r="AT47" s="605">
        <v>398.662222222222</v>
      </c>
      <c r="AU47" s="605">
        <v>437.935</v>
      </c>
      <c r="AV47" s="605">
        <v>477.786741487455</v>
      </c>
      <c r="AW47" s="605">
        <v>511.30181794034797</v>
      </c>
      <c r="AX47" s="605">
        <v>516.61739023297503</v>
      </c>
      <c r="AY47" s="605">
        <v>526.23551344086002</v>
      </c>
      <c r="AZ47" s="605">
        <v>573.287956733231</v>
      </c>
      <c r="BA47" s="605">
        <v>525.829200716846</v>
      </c>
      <c r="BB47" s="605">
        <v>505.664239919355</v>
      </c>
    </row>
    <row r="48" spans="1:54">
      <c r="A48" s="604" t="s">
        <v>829</v>
      </c>
      <c r="B48" s="604" t="s">
        <v>828</v>
      </c>
      <c r="C48" s="604">
        <v>245.19510139835899</v>
      </c>
      <c r="D48" s="604">
        <v>245.26010162116</v>
      </c>
      <c r="E48" s="604">
        <v>245.013850686544</v>
      </c>
      <c r="F48" s="604">
        <v>245.01635069607499</v>
      </c>
      <c r="G48" s="604">
        <v>245.027184079042</v>
      </c>
      <c r="H48" s="604">
        <v>245.06093420770699</v>
      </c>
      <c r="I48" s="604">
        <v>245.67843655764301</v>
      </c>
      <c r="J48" s="604">
        <v>246.00093779128099</v>
      </c>
      <c r="K48" s="604">
        <v>247.56469375695099</v>
      </c>
      <c r="L48" s="604">
        <v>259.960574351236</v>
      </c>
      <c r="M48" s="604">
        <v>276.403137026845</v>
      </c>
      <c r="N48" s="604">
        <v>275.35645668533198</v>
      </c>
      <c r="O48" s="604">
        <v>252.02762746264901</v>
      </c>
      <c r="P48" s="604">
        <v>222.88918305322699</v>
      </c>
      <c r="Q48" s="604">
        <v>240.70466763782301</v>
      </c>
      <c r="R48" s="604">
        <v>214.31290034121901</v>
      </c>
      <c r="S48" s="604">
        <v>238.95049426705901</v>
      </c>
      <c r="T48" s="604">
        <v>245.67968656657601</v>
      </c>
      <c r="U48" s="604">
        <v>225.65586023395699</v>
      </c>
      <c r="V48" s="604">
        <v>212.721644262377</v>
      </c>
      <c r="W48" s="604">
        <v>211.27955541470499</v>
      </c>
      <c r="X48" s="604">
        <v>271.73145255032699</v>
      </c>
      <c r="Y48" s="604">
        <v>328.60625269898998</v>
      </c>
      <c r="Z48" s="604">
        <v>381.06603602462798</v>
      </c>
      <c r="AA48" s="604">
        <v>436.95666578800802</v>
      </c>
      <c r="AB48" s="604">
        <v>449.26296271160697</v>
      </c>
      <c r="AC48" s="604">
        <v>346.305903554493</v>
      </c>
      <c r="AD48" s="604">
        <v>300.536562401477</v>
      </c>
      <c r="AE48" s="604">
        <v>297.84821881937802</v>
      </c>
      <c r="AF48" s="604">
        <v>319.008299487903</v>
      </c>
      <c r="AG48" s="604">
        <v>272.264787954393</v>
      </c>
      <c r="AH48" s="604">
        <v>282.10690880881998</v>
      </c>
      <c r="AI48" s="604">
        <v>264.69180075057898</v>
      </c>
      <c r="AJ48" s="604">
        <v>283.16257950001801</v>
      </c>
      <c r="AK48" s="604">
        <v>555.20469565569704</v>
      </c>
      <c r="AL48" s="605">
        <v>499.14842590131002</v>
      </c>
      <c r="AM48" s="605">
        <v>511.55243027251601</v>
      </c>
      <c r="AN48" s="605">
        <v>583.66937235339606</v>
      </c>
      <c r="AO48" s="605">
        <v>589.951774567332</v>
      </c>
      <c r="AP48" s="605">
        <v>615.69913197380595</v>
      </c>
      <c r="AQ48" s="605">
        <v>711.97627443083297</v>
      </c>
      <c r="AR48" s="605">
        <v>733.03850707000004</v>
      </c>
      <c r="AS48" s="605">
        <v>696.98820361166702</v>
      </c>
      <c r="AT48" s="605">
        <v>581.20031386416701</v>
      </c>
      <c r="AU48" s="605">
        <v>528.28480930499995</v>
      </c>
      <c r="AV48" s="605">
        <v>527.46814284000004</v>
      </c>
      <c r="AW48" s="605">
        <v>522.89010961083295</v>
      </c>
      <c r="AX48" s="605">
        <v>479.26678258750002</v>
      </c>
      <c r="AY48" s="605">
        <v>447.80525556077299</v>
      </c>
      <c r="AZ48" s="605">
        <v>472.18629075489298</v>
      </c>
      <c r="BA48" s="605">
        <v>495.277021572396</v>
      </c>
      <c r="BB48" s="605">
        <v>471.86611409170001</v>
      </c>
    </row>
    <row r="49" spans="1:54">
      <c r="A49" s="604" t="s">
        <v>827</v>
      </c>
      <c r="B49" s="604" t="s">
        <v>826</v>
      </c>
      <c r="AI49" s="604">
        <v>0.26329825000000001</v>
      </c>
      <c r="AJ49" s="604">
        <v>3.5791489166666701</v>
      </c>
      <c r="AK49" s="604">
        <v>5.99801141666667</v>
      </c>
      <c r="AL49" s="605">
        <v>5.23075608333333</v>
      </c>
      <c r="AM49" s="605">
        <v>5.4341611666666703</v>
      </c>
      <c r="AN49" s="605">
        <v>6.1605825833333299</v>
      </c>
      <c r="AO49" s="605">
        <v>6.3632856666666697</v>
      </c>
      <c r="AP49" s="605">
        <v>7.1117428333333299</v>
      </c>
      <c r="AQ49" s="605">
        <v>8.2776664166666691</v>
      </c>
      <c r="AR49" s="605">
        <v>8.3415409999999994</v>
      </c>
      <c r="AS49" s="605">
        <v>7.8716825000000004</v>
      </c>
      <c r="AT49" s="605">
        <v>6.7049688333333304</v>
      </c>
      <c r="AU49" s="605">
        <v>6.0343406666666697</v>
      </c>
      <c r="AV49" s="605">
        <v>5.9492369166666697</v>
      </c>
      <c r="AW49" s="605">
        <v>5.8377932499999998</v>
      </c>
      <c r="AX49" s="605">
        <v>5.3645356666666704</v>
      </c>
      <c r="AY49" s="605">
        <v>4.9350397499999996</v>
      </c>
      <c r="AZ49" s="605">
        <v>5.2839464166666703</v>
      </c>
      <c r="BA49" s="605">
        <v>5.4980105833333299</v>
      </c>
      <c r="BB49" s="605">
        <v>5.3438697499999996</v>
      </c>
    </row>
    <row r="50" spans="1:54">
      <c r="A50" s="604" t="s">
        <v>825</v>
      </c>
      <c r="B50" s="604" t="s">
        <v>824</v>
      </c>
      <c r="AL50" s="605"/>
      <c r="AM50" s="605"/>
      <c r="AN50" s="605"/>
      <c r="AO50" s="605"/>
      <c r="AP50" s="605"/>
      <c r="AQ50" s="605"/>
      <c r="AR50" s="605"/>
      <c r="AS50" s="605"/>
      <c r="AT50" s="605"/>
      <c r="AU50" s="605"/>
      <c r="AV50" s="605"/>
      <c r="AW50" s="605"/>
      <c r="AX50" s="605"/>
      <c r="AY50" s="605"/>
      <c r="AZ50" s="605"/>
      <c r="BA50" s="605"/>
      <c r="BB50" s="605"/>
    </row>
    <row r="51" spans="1:54">
      <c r="A51" s="604" t="s">
        <v>823</v>
      </c>
      <c r="B51" s="604" t="s">
        <v>822</v>
      </c>
      <c r="AL51" s="605"/>
      <c r="AM51" s="605"/>
      <c r="AN51" s="605"/>
      <c r="AO51" s="605"/>
      <c r="AP51" s="605"/>
      <c r="AQ51" s="605"/>
      <c r="AR51" s="605"/>
      <c r="AS51" s="605"/>
      <c r="AT51" s="605"/>
      <c r="AU51" s="605"/>
      <c r="AV51" s="605"/>
      <c r="AW51" s="605"/>
      <c r="AX51" s="605"/>
      <c r="AY51" s="605"/>
      <c r="AZ51" s="605"/>
      <c r="BA51" s="605"/>
      <c r="BB51" s="605"/>
    </row>
    <row r="52" spans="1:54">
      <c r="A52" s="604" t="s">
        <v>821</v>
      </c>
      <c r="B52" s="604" t="s">
        <v>820</v>
      </c>
      <c r="C52" s="604">
        <v>0.357142999357143</v>
      </c>
      <c r="D52" s="604">
        <v>0.357142999357143</v>
      </c>
      <c r="E52" s="604">
        <v>0.357142999357143</v>
      </c>
      <c r="F52" s="604">
        <v>0.357142999357143</v>
      </c>
      <c r="G52" s="604">
        <v>0.357142999357143</v>
      </c>
      <c r="H52" s="604">
        <v>0.357142999357143</v>
      </c>
      <c r="I52" s="604">
        <v>0.357142999357143</v>
      </c>
      <c r="J52" s="604">
        <v>0.36210333266567502</v>
      </c>
      <c r="K52" s="604">
        <v>0.41666699941666702</v>
      </c>
      <c r="L52" s="604">
        <v>0.41666699941666702</v>
      </c>
      <c r="M52" s="604">
        <v>0.41666699941666702</v>
      </c>
      <c r="N52" s="604">
        <v>0.41073059842855703</v>
      </c>
      <c r="O52" s="604">
        <v>0.38357236917017301</v>
      </c>
      <c r="P52" s="604">
        <v>0.349950502818348</v>
      </c>
      <c r="Q52" s="604">
        <v>0.36469271072513199</v>
      </c>
      <c r="R52" s="604">
        <v>0.36890724310711598</v>
      </c>
      <c r="S52" s="604">
        <v>0.41049569197003999</v>
      </c>
      <c r="T52" s="604">
        <v>0.40812157726554699</v>
      </c>
      <c r="U52" s="604">
        <v>0.37351258326468401</v>
      </c>
      <c r="V52" s="604">
        <v>0.35444386394817601</v>
      </c>
      <c r="W52" s="604">
        <v>0.353051686694203</v>
      </c>
      <c r="X52" s="604">
        <v>0.42143075903061999</v>
      </c>
      <c r="Y52" s="604">
        <v>0.47538589573342899</v>
      </c>
      <c r="Z52" s="604">
        <v>0.52664077116050401</v>
      </c>
      <c r="AA52" s="604">
        <v>0.58838586009280902</v>
      </c>
      <c r="AB52" s="604">
        <v>0.61255231616374495</v>
      </c>
      <c r="AC52" s="604">
        <v>0.51814308333333303</v>
      </c>
      <c r="AD52" s="604">
        <v>0.48109658333333299</v>
      </c>
      <c r="AE52" s="604">
        <v>0.46662883333333299</v>
      </c>
      <c r="AF52" s="604">
        <v>0.49462491666666702</v>
      </c>
      <c r="AG52" s="604">
        <v>0.45807991666666698</v>
      </c>
      <c r="AH52" s="604">
        <v>0.46442850000000002</v>
      </c>
      <c r="AI52" s="604">
        <v>0.44954858333333297</v>
      </c>
      <c r="AJ52" s="604">
        <v>0.49740516666666701</v>
      </c>
      <c r="AK52" s="604">
        <v>0.49219099999999999</v>
      </c>
      <c r="AL52" s="605">
        <v>0.45242016666666701</v>
      </c>
      <c r="AM52" s="605">
        <v>0.46631125000000001</v>
      </c>
      <c r="AN52" s="605">
        <v>0.51389733333333298</v>
      </c>
      <c r="AO52" s="605">
        <v>0.51782558333333295</v>
      </c>
      <c r="AP52" s="605">
        <v>0.54294774999999995</v>
      </c>
      <c r="AQ52" s="605">
        <v>0.62240911666666698</v>
      </c>
      <c r="AR52" s="605">
        <v>0.64310702615833304</v>
      </c>
      <c r="AS52" s="605">
        <v>0.61065998966666701</v>
      </c>
      <c r="AT52" s="605">
        <v>0.51744326166666699</v>
      </c>
      <c r="AU52" s="605">
        <v>0.46860055225000002</v>
      </c>
      <c r="AV52" s="605">
        <v>0.46407050716166698</v>
      </c>
      <c r="AW52" s="605">
        <v>0.45891594691666698</v>
      </c>
      <c r="AX52" s="605">
        <v>0.42612499999999998</v>
      </c>
      <c r="AY52" s="605"/>
      <c r="AZ52" s="605"/>
      <c r="BA52" s="605"/>
      <c r="BB52" s="605"/>
    </row>
    <row r="53" spans="1:54">
      <c r="A53" s="604" t="s">
        <v>819</v>
      </c>
      <c r="B53" s="604" t="s">
        <v>818</v>
      </c>
      <c r="AJ53" s="604">
        <v>29.152833333333302</v>
      </c>
      <c r="AK53" s="604">
        <v>28.785083333333301</v>
      </c>
      <c r="AL53" s="605">
        <v>26.540666666666699</v>
      </c>
      <c r="AM53" s="605">
        <v>27.144916666666699</v>
      </c>
      <c r="AN53" s="605">
        <v>31.698416666666699</v>
      </c>
      <c r="AO53" s="605">
        <v>32.281166666666699</v>
      </c>
      <c r="AP53" s="605">
        <v>34.569249999999997</v>
      </c>
      <c r="AQ53" s="605">
        <v>38.598416666666701</v>
      </c>
      <c r="AR53" s="605">
        <v>38.035328333333297</v>
      </c>
      <c r="AS53" s="605">
        <v>32.738518333333303</v>
      </c>
      <c r="AT53" s="605">
        <v>28.209</v>
      </c>
      <c r="AU53" s="605">
        <v>25.699750000000002</v>
      </c>
      <c r="AV53" s="605">
        <v>23.957416666666699</v>
      </c>
      <c r="AW53" s="605">
        <v>22.595583333333298</v>
      </c>
      <c r="AX53" s="605">
        <v>20.293666666666699</v>
      </c>
      <c r="AY53" s="605">
        <v>17.071666666666701</v>
      </c>
      <c r="AZ53" s="605">
        <v>19.062999999999999</v>
      </c>
      <c r="BA53" s="605">
        <v>19.09825</v>
      </c>
      <c r="BB53" s="605">
        <v>17.695916666666701</v>
      </c>
    </row>
    <row r="54" spans="1:54">
      <c r="A54" s="604" t="s">
        <v>817</v>
      </c>
      <c r="B54" s="604" t="s">
        <v>816</v>
      </c>
      <c r="C54" s="604">
        <v>6.9071400059071397</v>
      </c>
      <c r="D54" s="604">
        <v>6.9071400059071397</v>
      </c>
      <c r="E54" s="604">
        <v>6.9071400059071397</v>
      </c>
      <c r="F54" s="604">
        <v>6.9071400059071397</v>
      </c>
      <c r="G54" s="604">
        <v>6.9071400059071397</v>
      </c>
      <c r="H54" s="604">
        <v>6.9071400059071397</v>
      </c>
      <c r="I54" s="604">
        <v>6.9071400059071397</v>
      </c>
      <c r="J54" s="604">
        <v>6.9565416720476199</v>
      </c>
      <c r="K54" s="604">
        <v>7.5000000064999996</v>
      </c>
      <c r="L54" s="604">
        <v>7.5000000064999996</v>
      </c>
      <c r="M54" s="604">
        <v>7.5000000064999996</v>
      </c>
      <c r="N54" s="604">
        <v>7.4263379687119402</v>
      </c>
      <c r="O54" s="604">
        <v>6.9492916656666699</v>
      </c>
      <c r="P54" s="604">
        <v>6.049499999</v>
      </c>
      <c r="Q54" s="604">
        <v>6.0948999989999999</v>
      </c>
      <c r="R54" s="604">
        <v>5.746149999</v>
      </c>
      <c r="S54" s="604">
        <v>6.0450249989999998</v>
      </c>
      <c r="T54" s="604">
        <v>6.0031916656666704</v>
      </c>
      <c r="U54" s="604">
        <v>5.5146249989999996</v>
      </c>
      <c r="V54" s="604">
        <v>5.2609583323333302</v>
      </c>
      <c r="W54" s="604">
        <v>5.6359416656666701</v>
      </c>
      <c r="X54" s="604">
        <v>7.1233666656666701</v>
      </c>
      <c r="Y54" s="604">
        <v>8.3324416661666696</v>
      </c>
      <c r="Z54" s="604">
        <v>9.1449916657500001</v>
      </c>
      <c r="AA54" s="604">
        <v>10.356591666250001</v>
      </c>
      <c r="AB54" s="604">
        <v>10.5963916664167</v>
      </c>
      <c r="AC54" s="604">
        <v>8.0909916665833403</v>
      </c>
      <c r="AD54" s="604">
        <v>6.8403166666666699</v>
      </c>
      <c r="AE54" s="604">
        <v>6.7315250000000004</v>
      </c>
      <c r="AF54" s="604">
        <v>7.3101750000000001</v>
      </c>
      <c r="AG54" s="604">
        <v>6.1885583333333303</v>
      </c>
      <c r="AH54" s="604">
        <v>6.3964583333333298</v>
      </c>
      <c r="AI54" s="604">
        <v>6.0361333333333302</v>
      </c>
      <c r="AJ54" s="604">
        <v>6.4839391666666701</v>
      </c>
      <c r="AK54" s="604">
        <v>6.3605516666666704</v>
      </c>
      <c r="AL54" s="605">
        <v>5.6023666666666703</v>
      </c>
      <c r="AM54" s="605">
        <v>5.79867166666667</v>
      </c>
      <c r="AN54" s="605">
        <v>6.6044591666666701</v>
      </c>
      <c r="AO54" s="605">
        <v>6.7008266666666696</v>
      </c>
      <c r="AP54" s="605">
        <v>6.9762399999999998</v>
      </c>
      <c r="AQ54" s="605">
        <v>8.0831441666666706</v>
      </c>
      <c r="AR54" s="605">
        <v>8.3228174999999993</v>
      </c>
      <c r="AS54" s="605">
        <v>7.8947141666666703</v>
      </c>
      <c r="AT54" s="605">
        <v>6.5876733333333304</v>
      </c>
      <c r="AU54" s="605">
        <v>5.9910566666666698</v>
      </c>
      <c r="AV54" s="605">
        <v>5.9969099999999997</v>
      </c>
      <c r="AW54" s="605">
        <v>5.9467783333333299</v>
      </c>
      <c r="AX54" s="605">
        <v>5.4437008333333301</v>
      </c>
      <c r="AY54" s="605">
        <v>5.0981308333333297</v>
      </c>
      <c r="AZ54" s="605">
        <v>5.36086666666667</v>
      </c>
      <c r="BA54" s="605">
        <v>5.6240750000000004</v>
      </c>
      <c r="BB54" s="605">
        <v>5.3687115350877201</v>
      </c>
    </row>
    <row r="55" spans="1:54">
      <c r="A55" s="604" t="s">
        <v>815</v>
      </c>
      <c r="B55" s="604" t="s">
        <v>814</v>
      </c>
      <c r="C55" s="604">
        <v>214.39200021339201</v>
      </c>
      <c r="D55" s="604">
        <v>214.39200021339201</v>
      </c>
      <c r="E55" s="604">
        <v>214.39200021339201</v>
      </c>
      <c r="F55" s="604">
        <v>214.39200021339201</v>
      </c>
      <c r="G55" s="604">
        <v>214.39200021339201</v>
      </c>
      <c r="H55" s="604">
        <v>214.39200021339201</v>
      </c>
      <c r="I55" s="604">
        <v>214.39200021339201</v>
      </c>
      <c r="J55" s="604">
        <v>214.39200021339201</v>
      </c>
      <c r="K55" s="604">
        <v>214.39200021339201</v>
      </c>
      <c r="L55" s="604">
        <v>214.39200021339201</v>
      </c>
      <c r="M55" s="604">
        <v>214.39200021339201</v>
      </c>
      <c r="N55" s="604">
        <v>213.77875019552599</v>
      </c>
      <c r="O55" s="604">
        <v>197.46599999899999</v>
      </c>
      <c r="P55" s="604">
        <v>179.94233333233299</v>
      </c>
      <c r="Q55" s="604">
        <v>177.72099999900001</v>
      </c>
      <c r="R55" s="604">
        <v>177.72099999900001</v>
      </c>
      <c r="S55" s="604">
        <v>177.72099999900001</v>
      </c>
      <c r="T55" s="604">
        <v>177.72099999900001</v>
      </c>
      <c r="U55" s="604">
        <v>177.72099999900001</v>
      </c>
      <c r="V55" s="604">
        <v>177.72099999900001</v>
      </c>
      <c r="W55" s="604">
        <v>177.72099999900001</v>
      </c>
      <c r="X55" s="604">
        <v>177.72099999900001</v>
      </c>
      <c r="Y55" s="604">
        <v>177.72099999900001</v>
      </c>
      <c r="Z55" s="604">
        <v>177.72099999900001</v>
      </c>
      <c r="AA55" s="604">
        <v>177.72099999900001</v>
      </c>
      <c r="AB55" s="604">
        <v>177.72099999900001</v>
      </c>
      <c r="AC55" s="604">
        <v>177.72099999950001</v>
      </c>
      <c r="AD55" s="604">
        <v>177.721</v>
      </c>
      <c r="AE55" s="604">
        <v>177.721</v>
      </c>
      <c r="AF55" s="604">
        <v>177.721</v>
      </c>
      <c r="AG55" s="604">
        <v>177.721</v>
      </c>
      <c r="AH55" s="604">
        <v>177.721</v>
      </c>
      <c r="AI55" s="604">
        <v>177.721</v>
      </c>
      <c r="AJ55" s="604">
        <v>177.721</v>
      </c>
      <c r="AK55" s="604">
        <v>177.721</v>
      </c>
      <c r="AL55" s="605">
        <v>177.721</v>
      </c>
      <c r="AM55" s="605">
        <v>177.721</v>
      </c>
      <c r="AN55" s="605">
        <v>177.721</v>
      </c>
      <c r="AO55" s="605">
        <v>177.721</v>
      </c>
      <c r="AP55" s="605">
        <v>177.721</v>
      </c>
      <c r="AQ55" s="605">
        <v>177.721</v>
      </c>
      <c r="AR55" s="605">
        <v>177.721</v>
      </c>
      <c r="AS55" s="605">
        <v>177.721</v>
      </c>
      <c r="AT55" s="605">
        <v>177.721</v>
      </c>
      <c r="AU55" s="605">
        <v>177.721</v>
      </c>
      <c r="AV55" s="605">
        <v>177.721</v>
      </c>
      <c r="AW55" s="605">
        <v>177.721</v>
      </c>
      <c r="AX55" s="605">
        <v>177.721</v>
      </c>
      <c r="AY55" s="605">
        <v>177.721</v>
      </c>
      <c r="AZ55" s="605">
        <v>177.721</v>
      </c>
      <c r="BA55" s="605">
        <v>177.721</v>
      </c>
      <c r="BB55" s="605">
        <v>177.721</v>
      </c>
    </row>
    <row r="56" spans="1:54">
      <c r="A56" s="604" t="s">
        <v>813</v>
      </c>
      <c r="B56" s="604" t="s">
        <v>812</v>
      </c>
      <c r="C56" s="604">
        <v>1.7142900007142901</v>
      </c>
      <c r="D56" s="604">
        <v>1.7142900007142901</v>
      </c>
      <c r="E56" s="604">
        <v>1.7142900007142901</v>
      </c>
      <c r="F56" s="604">
        <v>1.7142900007142901</v>
      </c>
      <c r="G56" s="604">
        <v>1.7142900007142901</v>
      </c>
      <c r="H56" s="604">
        <v>1.7142900007142901</v>
      </c>
      <c r="I56" s="604">
        <v>1.7142900007142901</v>
      </c>
      <c r="J56" s="604">
        <v>1.7619083340952399</v>
      </c>
      <c r="K56" s="604">
        <v>2.0000000010000001</v>
      </c>
      <c r="L56" s="604">
        <v>2.0000000010000001</v>
      </c>
      <c r="M56" s="604">
        <v>2.0000000010000001</v>
      </c>
      <c r="N56" s="604">
        <v>1.97487273321145</v>
      </c>
      <c r="O56" s="604">
        <v>1.9212781494760101</v>
      </c>
      <c r="P56" s="604">
        <v>1.9592192359816101</v>
      </c>
      <c r="Q56" s="604">
        <v>2.0532324085176299</v>
      </c>
      <c r="R56" s="604">
        <v>2.16979583233333</v>
      </c>
      <c r="S56" s="604">
        <v>2.6146708328333301</v>
      </c>
      <c r="T56" s="604">
        <v>2.7</v>
      </c>
      <c r="U56" s="604">
        <v>2.7</v>
      </c>
      <c r="V56" s="604">
        <v>2.7</v>
      </c>
      <c r="W56" s="604">
        <v>2.7</v>
      </c>
      <c r="X56" s="604">
        <v>2.7</v>
      </c>
      <c r="Y56" s="604">
        <v>2.7</v>
      </c>
      <c r="Z56" s="604">
        <v>2.7</v>
      </c>
      <c r="AA56" s="604">
        <v>2.7</v>
      </c>
      <c r="AB56" s="604">
        <v>2.7</v>
      </c>
      <c r="AC56" s="604">
        <v>2.7</v>
      </c>
      <c r="AD56" s="604">
        <v>2.7</v>
      </c>
      <c r="AE56" s="604">
        <v>2.7</v>
      </c>
      <c r="AF56" s="604">
        <v>2.7</v>
      </c>
      <c r="AG56" s="604">
        <v>2.7</v>
      </c>
      <c r="AH56" s="604">
        <v>2.7</v>
      </c>
      <c r="AI56" s="604">
        <v>2.7</v>
      </c>
      <c r="AJ56" s="604">
        <v>2.7</v>
      </c>
      <c r="AK56" s="604">
        <v>2.7</v>
      </c>
      <c r="AL56" s="605">
        <v>2.7</v>
      </c>
      <c r="AM56" s="605">
        <v>2.7</v>
      </c>
      <c r="AN56" s="605">
        <v>2.7</v>
      </c>
      <c r="AO56" s="605">
        <v>2.7</v>
      </c>
      <c r="AP56" s="605">
        <v>2.7</v>
      </c>
      <c r="AQ56" s="605">
        <v>2.7</v>
      </c>
      <c r="AR56" s="605">
        <v>2.7</v>
      </c>
      <c r="AS56" s="605">
        <v>2.7</v>
      </c>
      <c r="AT56" s="605">
        <v>2.7</v>
      </c>
      <c r="AU56" s="605">
        <v>2.7</v>
      </c>
      <c r="AV56" s="605">
        <v>2.7</v>
      </c>
      <c r="AW56" s="605">
        <v>2.7</v>
      </c>
      <c r="AX56" s="605">
        <v>2.7</v>
      </c>
      <c r="AY56" s="605">
        <v>2.7</v>
      </c>
      <c r="AZ56" s="605">
        <v>2.7</v>
      </c>
      <c r="BA56" s="605">
        <v>2.7</v>
      </c>
      <c r="BB56" s="605">
        <v>2.7</v>
      </c>
    </row>
    <row r="57" spans="1:54">
      <c r="A57" s="604" t="s">
        <v>811</v>
      </c>
      <c r="B57" s="604" t="s">
        <v>810</v>
      </c>
      <c r="C57" s="604">
        <v>1</v>
      </c>
      <c r="D57" s="604">
        <v>1</v>
      </c>
      <c r="E57" s="604">
        <v>1</v>
      </c>
      <c r="F57" s="604">
        <v>1</v>
      </c>
      <c r="G57" s="604">
        <v>1</v>
      </c>
      <c r="H57" s="604">
        <v>1</v>
      </c>
      <c r="I57" s="604">
        <v>1</v>
      </c>
      <c r="J57" s="604">
        <v>1</v>
      </c>
      <c r="K57" s="604">
        <v>1</v>
      </c>
      <c r="L57" s="604">
        <v>1</v>
      </c>
      <c r="M57" s="604">
        <v>1</v>
      </c>
      <c r="N57" s="604">
        <v>0.99999999900000003</v>
      </c>
      <c r="O57" s="604">
        <v>1</v>
      </c>
      <c r="P57" s="604">
        <v>1</v>
      </c>
      <c r="Q57" s="604">
        <v>0.99999999949999996</v>
      </c>
      <c r="R57" s="604">
        <v>0.99999999900000003</v>
      </c>
      <c r="S57" s="604">
        <v>0.99999999900000003</v>
      </c>
      <c r="T57" s="604">
        <v>0.99999999900000003</v>
      </c>
      <c r="U57" s="604">
        <v>0.99999999900000003</v>
      </c>
      <c r="V57" s="604">
        <v>0.99999999900000003</v>
      </c>
      <c r="W57" s="604">
        <v>0.99999999900000003</v>
      </c>
      <c r="X57" s="604">
        <v>0.99999999900000003</v>
      </c>
      <c r="Y57" s="604">
        <v>0.99999999900000003</v>
      </c>
      <c r="Z57" s="604">
        <v>0.99999999900000003</v>
      </c>
      <c r="AA57" s="604">
        <v>0.99999999958333297</v>
      </c>
      <c r="AB57" s="604">
        <v>3.1126083333333301</v>
      </c>
      <c r="AC57" s="604">
        <v>2.9043333332499999</v>
      </c>
      <c r="AD57" s="604">
        <v>3.8447583333333299</v>
      </c>
      <c r="AE57" s="604">
        <v>6.1125166666666697</v>
      </c>
      <c r="AF57" s="604">
        <v>6.34</v>
      </c>
      <c r="AG57" s="604">
        <v>8.5252999999999997</v>
      </c>
      <c r="AH57" s="604">
        <v>12.692425</v>
      </c>
      <c r="AI57" s="604">
        <v>12.774183333333299</v>
      </c>
      <c r="AJ57" s="604">
        <v>12.6757833333333</v>
      </c>
      <c r="AK57" s="604">
        <v>13.1601416666667</v>
      </c>
      <c r="AL57" s="605">
        <v>13.59735</v>
      </c>
      <c r="AM57" s="605">
        <v>13.7745833333333</v>
      </c>
      <c r="AN57" s="605">
        <v>14.265475</v>
      </c>
      <c r="AO57" s="605">
        <v>15.266591666666701</v>
      </c>
      <c r="AP57" s="605">
        <v>16.033083333333298</v>
      </c>
      <c r="AQ57" s="605">
        <v>16.415016666666698</v>
      </c>
      <c r="AR57" s="605">
        <v>16.951616666666698</v>
      </c>
      <c r="AS57" s="605">
        <v>18.609825000000001</v>
      </c>
      <c r="AT57" s="605">
        <v>30.830708333333298</v>
      </c>
      <c r="AU57" s="605">
        <v>42.119750000000003</v>
      </c>
      <c r="AV57" s="605">
        <v>30.510631728872699</v>
      </c>
      <c r="AW57" s="605">
        <v>33.253692462625899</v>
      </c>
      <c r="AX57" s="605">
        <v>33.311861935421703</v>
      </c>
      <c r="AY57" s="605">
        <v>34.8752829166109</v>
      </c>
      <c r="AZ57" s="605">
        <v>36.121702851705997</v>
      </c>
      <c r="BA57" s="605">
        <v>37.306578987810397</v>
      </c>
      <c r="BB57" s="605">
        <v>38.231558748196299</v>
      </c>
    </row>
    <row r="58" spans="1:54">
      <c r="A58" s="604" t="s">
        <v>809</v>
      </c>
      <c r="B58" s="604" t="s">
        <v>808</v>
      </c>
      <c r="C58" s="604">
        <v>15.000000014999999</v>
      </c>
      <c r="D58" s="604">
        <v>16.5000000165</v>
      </c>
      <c r="E58" s="604">
        <v>18.000000018000001</v>
      </c>
      <c r="F58" s="604">
        <v>18.000000018000001</v>
      </c>
      <c r="G58" s="604">
        <v>18.000000018000001</v>
      </c>
      <c r="H58" s="604">
        <v>18.000000018000001</v>
      </c>
      <c r="I58" s="604">
        <v>18.000000018000001</v>
      </c>
      <c r="J58" s="604">
        <v>18.000000018000001</v>
      </c>
      <c r="K58" s="604">
        <v>18.000000018000001</v>
      </c>
      <c r="L58" s="604">
        <v>18.000000018000001</v>
      </c>
      <c r="M58" s="604">
        <v>20.9167000199167</v>
      </c>
      <c r="N58" s="604">
        <v>24.999999999</v>
      </c>
      <c r="O58" s="604">
        <v>25.000138180545601</v>
      </c>
      <c r="P58" s="604">
        <v>25.0000419618666</v>
      </c>
      <c r="Q58" s="604">
        <v>25</v>
      </c>
      <c r="R58" s="604">
        <v>25</v>
      </c>
      <c r="S58" s="604">
        <v>25</v>
      </c>
      <c r="T58" s="604">
        <v>25</v>
      </c>
      <c r="U58" s="604">
        <v>25</v>
      </c>
      <c r="V58" s="604">
        <v>25</v>
      </c>
      <c r="W58" s="604">
        <v>25</v>
      </c>
      <c r="X58" s="604">
        <v>25</v>
      </c>
      <c r="Y58" s="604">
        <v>30.025833333000001</v>
      </c>
      <c r="Z58" s="604">
        <v>44.115008332999999</v>
      </c>
      <c r="AA58" s="604">
        <v>62.535899999000002</v>
      </c>
      <c r="AB58" s="604">
        <v>69.556250000000006</v>
      </c>
      <c r="AC58" s="604">
        <v>122.77924166666701</v>
      </c>
      <c r="AD58" s="604">
        <v>170.46166666666701</v>
      </c>
      <c r="AE58" s="604">
        <v>301.61083333333301</v>
      </c>
      <c r="AF58" s="604">
        <v>526.34833333333302</v>
      </c>
      <c r="AG58" s="604">
        <v>767.75083333333305</v>
      </c>
      <c r="AH58" s="604">
        <v>1046.24933333333</v>
      </c>
      <c r="AI58" s="604">
        <v>1533.96166666667</v>
      </c>
      <c r="AJ58" s="604">
        <v>1919.105</v>
      </c>
      <c r="AK58" s="604">
        <v>2196.7283333333298</v>
      </c>
      <c r="AL58" s="605">
        <v>2564.49416666667</v>
      </c>
      <c r="AM58" s="605">
        <v>3189.47416666667</v>
      </c>
      <c r="AN58" s="605">
        <v>3998.2666666666701</v>
      </c>
      <c r="AO58" s="605">
        <v>5446.5729000000001</v>
      </c>
      <c r="AP58" s="605">
        <v>11786.801666666701</v>
      </c>
      <c r="AQ58" s="605">
        <v>24988.3883333333</v>
      </c>
      <c r="AR58" s="605">
        <v>25000</v>
      </c>
      <c r="AS58" s="605">
        <v>25000</v>
      </c>
      <c r="AT58" s="605">
        <v>25000</v>
      </c>
      <c r="AU58" s="605">
        <v>25000</v>
      </c>
      <c r="AV58" s="605">
        <v>25000</v>
      </c>
      <c r="AW58" s="605">
        <v>25000</v>
      </c>
      <c r="AX58" s="605"/>
      <c r="AY58" s="605"/>
      <c r="AZ58" s="605"/>
      <c r="BA58" s="605"/>
      <c r="BB58" s="605"/>
    </row>
    <row r="59" spans="1:54">
      <c r="A59" s="604" t="s">
        <v>807</v>
      </c>
      <c r="B59" s="604" t="s">
        <v>806</v>
      </c>
      <c r="C59" s="604">
        <v>0.34824199934824202</v>
      </c>
      <c r="D59" s="604">
        <v>0.34824199934824202</v>
      </c>
      <c r="E59" s="604">
        <v>0.40448912538026</v>
      </c>
      <c r="F59" s="604">
        <v>0.434782608884688</v>
      </c>
      <c r="G59" s="604">
        <v>0.434782608884688</v>
      </c>
      <c r="H59" s="604">
        <v>0.434782608884688</v>
      </c>
      <c r="I59" s="604">
        <v>0.434782608884688</v>
      </c>
      <c r="J59" s="604">
        <v>0.434782608884688</v>
      </c>
      <c r="K59" s="604">
        <v>0.434782608884688</v>
      </c>
      <c r="L59" s="604">
        <v>0.434782608884688</v>
      </c>
      <c r="M59" s="604">
        <v>0.434782608884688</v>
      </c>
      <c r="N59" s="604">
        <v>0.434782999</v>
      </c>
      <c r="O59" s="604">
        <v>0.434782608884688</v>
      </c>
      <c r="P59" s="604">
        <v>0.39795624317960598</v>
      </c>
      <c r="Q59" s="604">
        <v>0.39130366745108802</v>
      </c>
      <c r="R59" s="604">
        <v>0.39130366745108802</v>
      </c>
      <c r="S59" s="604">
        <v>0.39130366745108802</v>
      </c>
      <c r="T59" s="604">
        <v>0.39130366745108802</v>
      </c>
      <c r="U59" s="604">
        <v>0.39130366745108802</v>
      </c>
      <c r="V59" s="604">
        <v>0.70000070049070096</v>
      </c>
      <c r="W59" s="604">
        <v>0.70000070049070096</v>
      </c>
      <c r="X59" s="604">
        <v>0.70000070049070096</v>
      </c>
      <c r="Y59" s="604">
        <v>0.70000070049070096</v>
      </c>
      <c r="Z59" s="604">
        <v>0.70000070049070096</v>
      </c>
      <c r="AA59" s="604">
        <v>0.70000070020486704</v>
      </c>
      <c r="AB59" s="604">
        <v>0.70000070000070003</v>
      </c>
      <c r="AC59" s="604">
        <v>0.70000070000070003</v>
      </c>
      <c r="AD59" s="604">
        <v>0.70000070000070003</v>
      </c>
      <c r="AE59" s="604">
        <v>0.70000070000070003</v>
      </c>
      <c r="AF59" s="604">
        <v>0.86666666666666703</v>
      </c>
      <c r="AG59" s="604">
        <v>1.55</v>
      </c>
      <c r="AH59" s="604">
        <v>3.13800833333333</v>
      </c>
      <c r="AI59" s="604">
        <v>3.3217483333333302</v>
      </c>
      <c r="AJ59" s="604">
        <v>3.3525174999999998</v>
      </c>
      <c r="AK59" s="604">
        <v>3.38513333333333</v>
      </c>
      <c r="AL59" s="605">
        <v>3.3922083333333299</v>
      </c>
      <c r="AM59" s="605">
        <v>3.3914833333333299</v>
      </c>
      <c r="AN59" s="605">
        <v>3.3887499999999999</v>
      </c>
      <c r="AO59" s="605">
        <v>3.3879999999999999</v>
      </c>
      <c r="AP59" s="605">
        <v>3.3952499999999999</v>
      </c>
      <c r="AQ59" s="605">
        <v>3.4720499999999999</v>
      </c>
      <c r="AR59" s="605">
        <v>3.9729999999999999</v>
      </c>
      <c r="AS59" s="605">
        <v>4.4996666666666698</v>
      </c>
      <c r="AT59" s="605">
        <v>5.8508750000000003</v>
      </c>
      <c r="AU59" s="605">
        <v>6.19624166666667</v>
      </c>
      <c r="AV59" s="605">
        <v>5.7788333333333304</v>
      </c>
      <c r="AW59" s="605">
        <v>5.7331666666666701</v>
      </c>
      <c r="AX59" s="605">
        <v>5.6354333333333297</v>
      </c>
      <c r="AY59" s="605">
        <v>5.4325000000000001</v>
      </c>
      <c r="AZ59" s="605">
        <v>5.54455330862978</v>
      </c>
      <c r="BA59" s="605">
        <v>5.62194291761051</v>
      </c>
      <c r="BB59" s="605">
        <v>5.9328276515151499</v>
      </c>
    </row>
    <row r="60" spans="1:54">
      <c r="A60" s="604" t="s">
        <v>805</v>
      </c>
      <c r="B60" s="604" t="s">
        <v>804</v>
      </c>
      <c r="C60" s="604">
        <v>2.5000000015000001</v>
      </c>
      <c r="D60" s="604">
        <v>2.5000000015000001</v>
      </c>
      <c r="E60" s="604">
        <v>2.5000000015000001</v>
      </c>
      <c r="F60" s="604">
        <v>2.5000000015000001</v>
      </c>
      <c r="G60" s="604">
        <v>2.5000000015000001</v>
      </c>
      <c r="H60" s="604">
        <v>2.5000000015000001</v>
      </c>
      <c r="I60" s="604">
        <v>2.5000000015000001</v>
      </c>
      <c r="J60" s="604">
        <v>2.5000000015000001</v>
      </c>
      <c r="K60" s="604">
        <v>2.5000000015000001</v>
      </c>
      <c r="L60" s="604">
        <v>2.5000000015000001</v>
      </c>
      <c r="M60" s="604">
        <v>2.5000000015000001</v>
      </c>
      <c r="N60" s="604">
        <v>2.4999999989999999</v>
      </c>
      <c r="O60" s="604">
        <v>2.5000138172256099</v>
      </c>
      <c r="P60" s="604">
        <v>2.50000419543171</v>
      </c>
      <c r="Q60" s="604">
        <v>2.4999979282546501</v>
      </c>
      <c r="R60" s="604">
        <v>2.5</v>
      </c>
      <c r="S60" s="604">
        <v>2.5</v>
      </c>
      <c r="T60" s="604">
        <v>2.5</v>
      </c>
      <c r="U60" s="604">
        <v>2.5</v>
      </c>
      <c r="V60" s="604">
        <v>2.5</v>
      </c>
      <c r="W60" s="604">
        <v>2.5</v>
      </c>
      <c r="X60" s="604">
        <v>2.5</v>
      </c>
      <c r="Y60" s="604">
        <v>2.5</v>
      </c>
      <c r="Z60" s="604">
        <v>2.5</v>
      </c>
      <c r="AA60" s="604">
        <v>2.5</v>
      </c>
      <c r="AB60" s="604">
        <v>2.5</v>
      </c>
      <c r="AC60" s="604">
        <v>4.85215</v>
      </c>
      <c r="AD60" s="604">
        <v>5</v>
      </c>
      <c r="AE60" s="604">
        <v>5</v>
      </c>
      <c r="AF60" s="604">
        <v>5</v>
      </c>
      <c r="AG60" s="604">
        <v>6.8483333333333301</v>
      </c>
      <c r="AH60" s="604">
        <v>8.0166666666666693</v>
      </c>
      <c r="AI60" s="604">
        <v>8.3608333333333302</v>
      </c>
      <c r="AJ60" s="604">
        <v>8.7025083333333306</v>
      </c>
      <c r="AK60" s="604">
        <v>8.7287499999999998</v>
      </c>
      <c r="AL60" s="605">
        <v>8.7545833333333292</v>
      </c>
      <c r="AM60" s="605">
        <v>8.7550000000000008</v>
      </c>
      <c r="AN60" s="605">
        <v>8.7562499999999996</v>
      </c>
      <c r="AO60" s="605">
        <v>8.7550000000000008</v>
      </c>
      <c r="AP60" s="605">
        <v>8.7550000000000008</v>
      </c>
      <c r="AQ60" s="605">
        <v>8.7550000000000008</v>
      </c>
      <c r="AR60" s="605">
        <v>8.75</v>
      </c>
      <c r="AS60" s="605">
        <v>8.75</v>
      </c>
      <c r="AT60" s="605">
        <v>8.75</v>
      </c>
      <c r="AU60" s="605">
        <v>8.75</v>
      </c>
      <c r="AV60" s="605">
        <v>8.75</v>
      </c>
      <c r="AW60" s="605">
        <v>8.75</v>
      </c>
      <c r="AX60" s="605">
        <v>8.75</v>
      </c>
      <c r="AY60" s="605">
        <v>8.75</v>
      </c>
      <c r="AZ60" s="605">
        <v>8.75</v>
      </c>
      <c r="BA60" s="605">
        <v>8.75</v>
      </c>
      <c r="BB60" s="605">
        <v>8.75</v>
      </c>
    </row>
    <row r="61" spans="1:54">
      <c r="A61" s="604" t="s">
        <v>803</v>
      </c>
      <c r="B61" s="604" t="s">
        <v>802</v>
      </c>
      <c r="C61" s="604">
        <v>245.19510139835899</v>
      </c>
      <c r="D61" s="604">
        <v>245.26010162116</v>
      </c>
      <c r="E61" s="604">
        <v>245.013850686544</v>
      </c>
      <c r="F61" s="604">
        <v>245.01635069607499</v>
      </c>
      <c r="G61" s="604">
        <v>245.027184079042</v>
      </c>
      <c r="H61" s="604">
        <v>245.06093420770699</v>
      </c>
      <c r="I61" s="604">
        <v>245.67843655764301</v>
      </c>
      <c r="J61" s="604">
        <v>246.00093779128099</v>
      </c>
      <c r="K61" s="604">
        <v>247.56469375695099</v>
      </c>
      <c r="L61" s="604">
        <v>259.960574351236</v>
      </c>
      <c r="M61" s="604">
        <v>276.403137026845</v>
      </c>
      <c r="N61" s="604">
        <v>258.65525539573798</v>
      </c>
      <c r="O61" s="604">
        <v>252.02762746264901</v>
      </c>
      <c r="P61" s="604">
        <v>222.88918305322699</v>
      </c>
      <c r="Q61" s="604">
        <v>240.70466763782301</v>
      </c>
      <c r="R61" s="604">
        <v>214.31290034121901</v>
      </c>
      <c r="S61" s="604">
        <v>238.95049426705901</v>
      </c>
      <c r="T61" s="604">
        <v>245.67968656657601</v>
      </c>
      <c r="U61" s="604">
        <v>225.65586023395699</v>
      </c>
      <c r="V61" s="604">
        <v>212.721644262377</v>
      </c>
      <c r="W61" s="604">
        <v>211.27955541470499</v>
      </c>
      <c r="X61" s="604">
        <v>271.73145255032699</v>
      </c>
      <c r="Y61" s="604">
        <v>328.60625269898998</v>
      </c>
      <c r="Z61" s="604">
        <v>381.06603602462798</v>
      </c>
      <c r="AA61" s="604">
        <v>436.95666578800802</v>
      </c>
      <c r="AB61" s="604">
        <v>449.26296271160697</v>
      </c>
      <c r="AC61" s="604">
        <v>346.305903554493</v>
      </c>
      <c r="AD61" s="604">
        <v>300.536562401477</v>
      </c>
      <c r="AE61" s="604">
        <v>297.84821881937802</v>
      </c>
      <c r="AF61" s="604">
        <v>319.008299487903</v>
      </c>
      <c r="AG61" s="604">
        <v>272.264787954393</v>
      </c>
      <c r="AH61" s="604">
        <v>282.10690880881998</v>
      </c>
      <c r="AI61" s="604">
        <v>264.69180075057898</v>
      </c>
      <c r="AJ61" s="604">
        <v>283.16257950001801</v>
      </c>
      <c r="AK61" s="604">
        <v>555.20469565569704</v>
      </c>
      <c r="AL61" s="605">
        <v>499.14842590131002</v>
      </c>
      <c r="AM61" s="605">
        <v>511.55243027251601</v>
      </c>
      <c r="AN61" s="605">
        <v>583.66937235339606</v>
      </c>
      <c r="AO61" s="605">
        <v>589.951774567332</v>
      </c>
      <c r="AP61" s="605">
        <v>615.69913197380595</v>
      </c>
      <c r="AQ61" s="605">
        <v>711.97627443083297</v>
      </c>
      <c r="AR61" s="605">
        <v>733.03850707000004</v>
      </c>
      <c r="AS61" s="605">
        <v>696.98820361166702</v>
      </c>
      <c r="AT61" s="605">
        <v>581.20031386416701</v>
      </c>
      <c r="AU61" s="605">
        <v>528.28480930499995</v>
      </c>
      <c r="AV61" s="605">
        <v>527.46814284000004</v>
      </c>
      <c r="AW61" s="605">
        <v>522.89010961083295</v>
      </c>
      <c r="AX61" s="605">
        <v>479.26678258750002</v>
      </c>
      <c r="AY61" s="605">
        <v>447.80525556077299</v>
      </c>
      <c r="AZ61" s="605">
        <v>472.18629075489298</v>
      </c>
      <c r="BA61" s="605">
        <v>495.277021572396</v>
      </c>
      <c r="BB61" s="605">
        <v>471.86611409170001</v>
      </c>
    </row>
    <row r="62" spans="1:54">
      <c r="A62" s="604" t="s">
        <v>801</v>
      </c>
      <c r="B62" s="604" t="s">
        <v>800</v>
      </c>
      <c r="C62" s="604">
        <v>2.4868590235550601</v>
      </c>
      <c r="D62" s="604">
        <v>2.4868590235550601</v>
      </c>
      <c r="E62" s="604">
        <v>2.4868590235550601</v>
      </c>
      <c r="F62" s="604">
        <v>2.4881519166544401</v>
      </c>
      <c r="G62" s="604">
        <v>2.5023737407476898</v>
      </c>
      <c r="H62" s="604">
        <v>2.5023737407476898</v>
      </c>
      <c r="I62" s="604">
        <v>2.5023737407476898</v>
      </c>
      <c r="J62" s="604">
        <v>2.5023737407476898</v>
      </c>
      <c r="K62" s="604">
        <v>2.5023737407476898</v>
      </c>
      <c r="L62" s="604">
        <v>2.5023737407476898</v>
      </c>
      <c r="M62" s="604">
        <v>2.5023737407476898</v>
      </c>
      <c r="N62" s="604">
        <v>2.49584254528434</v>
      </c>
      <c r="O62" s="604">
        <v>2.3021838414878801</v>
      </c>
      <c r="P62" s="604">
        <v>2.1007427553576901</v>
      </c>
      <c r="Q62" s="604">
        <v>2.0719654573390902</v>
      </c>
      <c r="R62" s="604">
        <v>2.0719654573390902</v>
      </c>
      <c r="S62" s="604">
        <v>2.0719654573390902</v>
      </c>
      <c r="T62" s="604">
        <v>2.0719654573390902</v>
      </c>
      <c r="U62" s="604">
        <v>2.0719654573390902</v>
      </c>
      <c r="V62" s="604">
        <v>2.0719654573390902</v>
      </c>
      <c r="W62" s="604">
        <v>2.0719654573390902</v>
      </c>
      <c r="X62" s="604">
        <v>2.0719654573390902</v>
      </c>
      <c r="Y62" s="604">
        <v>2.0719654573390902</v>
      </c>
      <c r="Z62" s="604">
        <v>2.0719654573390902</v>
      </c>
      <c r="AA62" s="604">
        <v>2.0719654573390902</v>
      </c>
      <c r="AB62" s="604">
        <v>2.0719654573390902</v>
      </c>
      <c r="AC62" s="604">
        <v>2.0719654573390902</v>
      </c>
      <c r="AD62" s="604">
        <v>2.0719654573390902</v>
      </c>
      <c r="AE62" s="604">
        <v>2.0719654573390902</v>
      </c>
      <c r="AF62" s="604">
        <v>2.0719654573390902</v>
      </c>
      <c r="AG62" s="604">
        <v>2.0719654573390902</v>
      </c>
      <c r="AH62" s="604">
        <v>2.0719654573390902</v>
      </c>
      <c r="AI62" s="604">
        <v>2.8051609633781598</v>
      </c>
      <c r="AJ62" s="604">
        <v>5.0047474814953796</v>
      </c>
      <c r="AK62" s="604">
        <v>5.47018899727445</v>
      </c>
      <c r="AL62" s="605">
        <v>6.1641806480418104</v>
      </c>
      <c r="AM62" s="605">
        <v>6.3577058919054403</v>
      </c>
      <c r="AN62" s="605">
        <v>6.837275</v>
      </c>
      <c r="AO62" s="605">
        <v>7.3619304166666701</v>
      </c>
      <c r="AP62" s="605">
        <v>8.1526333333333305</v>
      </c>
      <c r="AQ62" s="605">
        <v>9.625</v>
      </c>
      <c r="AR62" s="605">
        <v>11.3094520833333</v>
      </c>
      <c r="AS62" s="605">
        <v>13.958194166666701</v>
      </c>
      <c r="AT62" s="605">
        <v>13.877890583333301</v>
      </c>
      <c r="AU62" s="605">
        <v>13.7875</v>
      </c>
      <c r="AV62" s="605">
        <v>15.3679166666667</v>
      </c>
      <c r="AW62" s="605">
        <v>15.375</v>
      </c>
      <c r="AX62" s="605">
        <v>15.375</v>
      </c>
      <c r="AY62" s="605">
        <v>15.375</v>
      </c>
      <c r="AZ62" s="605">
        <v>15.375</v>
      </c>
      <c r="BA62" s="605">
        <v>15.375</v>
      </c>
      <c r="BB62" s="605">
        <v>15.375</v>
      </c>
    </row>
    <row r="63" spans="1:54">
      <c r="A63" s="604" t="s">
        <v>799</v>
      </c>
      <c r="B63" s="604" t="s">
        <v>798</v>
      </c>
      <c r="AJ63" s="604">
        <v>13.22275</v>
      </c>
      <c r="AK63" s="604">
        <v>12.991250000000001</v>
      </c>
      <c r="AL63" s="605">
        <v>11.46475</v>
      </c>
      <c r="AM63" s="605">
        <v>12.038</v>
      </c>
      <c r="AN63" s="605">
        <v>13.88175</v>
      </c>
      <c r="AO63" s="605">
        <v>14.074666666666699</v>
      </c>
      <c r="AP63" s="605">
        <v>14.677583333333301</v>
      </c>
      <c r="AQ63" s="605">
        <v>16.968636666666701</v>
      </c>
      <c r="AR63" s="605">
        <v>17.478071533333299</v>
      </c>
      <c r="AS63" s="605">
        <v>16.611791666666701</v>
      </c>
      <c r="AT63" s="605">
        <v>13.856411404510499</v>
      </c>
      <c r="AU63" s="605">
        <v>12.5955635879843</v>
      </c>
      <c r="AV63" s="605">
        <v>12.5837865859395</v>
      </c>
      <c r="AW63" s="605">
        <v>12.4654837577722</v>
      </c>
      <c r="AX63" s="605">
        <v>11.4338529961624</v>
      </c>
      <c r="AY63" s="605">
        <v>10.694443093841301</v>
      </c>
      <c r="AZ63" s="605">
        <v>11.257430885076699</v>
      </c>
      <c r="BA63" s="605">
        <v>11.8068482348947</v>
      </c>
      <c r="BB63" s="605"/>
    </row>
    <row r="64" spans="1:54">
      <c r="A64" s="604" t="s">
        <v>797</v>
      </c>
      <c r="B64" s="604" t="s">
        <v>796</v>
      </c>
      <c r="C64" s="604">
        <v>2.4844700014844698</v>
      </c>
      <c r="D64" s="604">
        <v>2.4844700014844698</v>
      </c>
      <c r="E64" s="604">
        <v>2.4844700014844698</v>
      </c>
      <c r="F64" s="604">
        <v>2.4844699989999999</v>
      </c>
      <c r="G64" s="604">
        <v>2.5000000015000001</v>
      </c>
      <c r="H64" s="604">
        <v>2.5000000015000001</v>
      </c>
      <c r="I64" s="604">
        <v>2.5000000015000001</v>
      </c>
      <c r="J64" s="604">
        <v>2.5000000015000001</v>
      </c>
      <c r="K64" s="604">
        <v>2.5000000015000001</v>
      </c>
      <c r="L64" s="604">
        <v>2.5000000015000001</v>
      </c>
      <c r="M64" s="604">
        <v>2.5000000015000001</v>
      </c>
      <c r="N64" s="604">
        <v>2.49347500129167</v>
      </c>
      <c r="O64" s="604">
        <v>2.2999999990000002</v>
      </c>
      <c r="P64" s="604">
        <v>2.0987499989999998</v>
      </c>
      <c r="Q64" s="604">
        <v>2.0699999990000002</v>
      </c>
      <c r="R64" s="604">
        <v>2.0699999990000002</v>
      </c>
      <c r="S64" s="604">
        <v>2.0699999990000002</v>
      </c>
      <c r="T64" s="604">
        <v>2.0699999990000002</v>
      </c>
      <c r="U64" s="604">
        <v>2.0699999990000002</v>
      </c>
      <c r="V64" s="604">
        <v>2.0699999990000002</v>
      </c>
      <c r="W64" s="604">
        <v>2.0699999990000002</v>
      </c>
      <c r="X64" s="604">
        <v>2.0699999990000002</v>
      </c>
      <c r="Y64" s="604">
        <v>2.0699999990000002</v>
      </c>
      <c r="Z64" s="604">
        <v>2.0699999990000002</v>
      </c>
      <c r="AA64" s="604">
        <v>2.06999999958333</v>
      </c>
      <c r="AB64" s="604">
        <v>2.0699999999999998</v>
      </c>
      <c r="AC64" s="604">
        <v>2.0699999999999998</v>
      </c>
      <c r="AD64" s="604">
        <v>2.0699999999999998</v>
      </c>
      <c r="AE64" s="604">
        <v>2.0699999999999998</v>
      </c>
      <c r="AF64" s="604">
        <v>2.0699999999999998</v>
      </c>
      <c r="AG64" s="604">
        <v>2.0699999999999998</v>
      </c>
      <c r="AH64" s="604">
        <v>2.0699999999999998</v>
      </c>
      <c r="AI64" s="604">
        <v>2.8025000000000002</v>
      </c>
      <c r="AJ64" s="604">
        <v>5</v>
      </c>
      <c r="AK64" s="604">
        <v>5.4649999999999999</v>
      </c>
      <c r="AL64" s="605">
        <v>6.1583333333333297</v>
      </c>
      <c r="AM64" s="605">
        <v>6.3516750000000002</v>
      </c>
      <c r="AN64" s="605">
        <v>6.7093416666666696</v>
      </c>
      <c r="AO64" s="605">
        <v>7.1159083333333299</v>
      </c>
      <c r="AP64" s="605">
        <v>7.9422499999999996</v>
      </c>
      <c r="AQ64" s="605">
        <v>8.21725833333333</v>
      </c>
      <c r="AR64" s="605">
        <v>8.4574916666666695</v>
      </c>
      <c r="AS64" s="605">
        <v>8.5677500000000002</v>
      </c>
      <c r="AT64" s="605">
        <v>8.5996833333333296</v>
      </c>
      <c r="AU64" s="605">
        <v>8.6355833333333294</v>
      </c>
      <c r="AV64" s="605">
        <v>8.6664416666666693</v>
      </c>
      <c r="AW64" s="605">
        <v>8.6986158333333297</v>
      </c>
      <c r="AX64" s="605">
        <v>8.9659499999999994</v>
      </c>
      <c r="AY64" s="605">
        <v>9.5997416666666702</v>
      </c>
      <c r="AZ64" s="605">
        <v>11.777599672499999</v>
      </c>
      <c r="BA64" s="605">
        <v>14.409589808006601</v>
      </c>
      <c r="BB64" s="605">
        <v>16.8992257595275</v>
      </c>
    </row>
    <row r="65" spans="1:54">
      <c r="A65" s="604" t="s">
        <v>795</v>
      </c>
      <c r="B65" s="604" t="s">
        <v>794</v>
      </c>
      <c r="C65" s="604">
        <v>6.9071400059071397</v>
      </c>
      <c r="D65" s="604">
        <v>6.9071400059071397</v>
      </c>
      <c r="E65" s="604">
        <v>6.9071400059071397</v>
      </c>
      <c r="F65" s="604">
        <v>6.9071400059071397</v>
      </c>
      <c r="G65" s="604">
        <v>6.9071400059071397</v>
      </c>
      <c r="H65" s="604">
        <v>6.9071400059071397</v>
      </c>
      <c r="I65" s="604">
        <v>6.9071400059071397</v>
      </c>
      <c r="J65" s="604">
        <v>6.9565450053809501</v>
      </c>
      <c r="K65" s="604">
        <v>7.5000000064999996</v>
      </c>
      <c r="L65" s="604">
        <v>7.5000000064999996</v>
      </c>
      <c r="M65" s="604">
        <v>7.5000000064999996</v>
      </c>
      <c r="N65" s="604">
        <v>7.4263379687119402</v>
      </c>
      <c r="O65" s="604">
        <v>6.9492916656666699</v>
      </c>
      <c r="P65" s="604">
        <v>6.049499999</v>
      </c>
      <c r="Q65" s="604">
        <v>6.0948999989999999</v>
      </c>
      <c r="R65" s="604">
        <v>5.746149999</v>
      </c>
      <c r="S65" s="604">
        <v>6.0450249989999998</v>
      </c>
      <c r="T65" s="604">
        <v>6.0031916656666704</v>
      </c>
      <c r="U65" s="604">
        <v>5.5146249989999996</v>
      </c>
      <c r="V65" s="604">
        <v>5.2609583323333302</v>
      </c>
      <c r="W65" s="604">
        <v>5.6359416656666701</v>
      </c>
      <c r="X65" s="604">
        <v>7.1233666656666701</v>
      </c>
      <c r="Y65" s="604">
        <v>8.3324416661666696</v>
      </c>
      <c r="Z65" s="604">
        <v>9.1449916657500001</v>
      </c>
      <c r="AA65" s="604">
        <v>10.356591666250001</v>
      </c>
      <c r="AB65" s="604">
        <v>10.5963916664167</v>
      </c>
      <c r="AC65" s="604">
        <v>8.0909916665833403</v>
      </c>
      <c r="AD65" s="604">
        <v>6.8403166666666699</v>
      </c>
      <c r="AE65" s="604">
        <v>6.7315250000000004</v>
      </c>
      <c r="AF65" s="604">
        <v>7.3101750000000001</v>
      </c>
      <c r="AG65" s="604">
        <v>6.1885583333333303</v>
      </c>
      <c r="AH65" s="604">
        <v>6.3964583333333298</v>
      </c>
      <c r="AI65" s="604">
        <v>6.0361333333333302</v>
      </c>
      <c r="AJ65" s="604">
        <v>6.4839391666666701</v>
      </c>
      <c r="AK65" s="604">
        <v>6.3605516666666704</v>
      </c>
      <c r="AL65" s="605">
        <v>5.6023666666666703</v>
      </c>
      <c r="AM65" s="605">
        <v>5.79867166666667</v>
      </c>
      <c r="AN65" s="605">
        <v>6.6044591666666701</v>
      </c>
      <c r="AO65" s="605">
        <v>6.7008266666666696</v>
      </c>
      <c r="AP65" s="605">
        <v>6.9762399999999998</v>
      </c>
      <c r="AQ65" s="605">
        <v>8.0831441666666706</v>
      </c>
      <c r="AR65" s="605">
        <v>8.3228174999999993</v>
      </c>
      <c r="AS65" s="605">
        <v>7.8947141666666703</v>
      </c>
      <c r="AT65" s="605">
        <v>6.5876733333333304</v>
      </c>
      <c r="AU65" s="605">
        <v>5.9910566666666698</v>
      </c>
      <c r="AV65" s="605">
        <v>5.9969099999999997</v>
      </c>
      <c r="AW65" s="605">
        <v>5.9467783333333299</v>
      </c>
      <c r="AX65" s="605">
        <v>5.4437008333333301</v>
      </c>
      <c r="AY65" s="605">
        <v>5.0981308333333297</v>
      </c>
      <c r="AZ65" s="605">
        <v>5.36086666666667</v>
      </c>
      <c r="BA65" s="605">
        <v>5.6240750000000004</v>
      </c>
      <c r="BB65" s="605">
        <v>5.3687115350877201</v>
      </c>
    </row>
    <row r="66" spans="1:54">
      <c r="A66" s="604" t="s">
        <v>793</v>
      </c>
      <c r="B66" s="604" t="s">
        <v>792</v>
      </c>
      <c r="C66" s="604">
        <v>0.79285799970331605</v>
      </c>
      <c r="D66" s="604">
        <v>0.79285799970331605</v>
      </c>
      <c r="E66" s="604">
        <v>0.79285799970331605</v>
      </c>
      <c r="F66" s="604">
        <v>0.79285799970331605</v>
      </c>
      <c r="G66" s="604">
        <v>0.79285799970331605</v>
      </c>
      <c r="H66" s="604">
        <v>0.79285799970331605</v>
      </c>
      <c r="I66" s="604">
        <v>0.79285799970331605</v>
      </c>
      <c r="J66" s="604">
        <v>0.80585399973123595</v>
      </c>
      <c r="K66" s="604">
        <v>0.87083399987083399</v>
      </c>
      <c r="L66" s="604">
        <v>0.87083399987083399</v>
      </c>
      <c r="M66" s="604">
        <v>0.87083399987083399</v>
      </c>
      <c r="N66" s="604">
        <v>0.85882323105772096</v>
      </c>
      <c r="O66" s="604">
        <v>0.82518371157047099</v>
      </c>
      <c r="P66" s="604">
        <v>0.79422382521396895</v>
      </c>
      <c r="Q66" s="604">
        <v>0.80560382810873898</v>
      </c>
      <c r="R66" s="604">
        <v>0.82188306421920099</v>
      </c>
      <c r="S66" s="604">
        <v>0.89771540302132802</v>
      </c>
      <c r="T66" s="604">
        <v>0.917440332333333</v>
      </c>
      <c r="U66" s="604">
        <v>0.84677074900000004</v>
      </c>
      <c r="V66" s="604">
        <v>0.83574324899999997</v>
      </c>
      <c r="W66" s="604">
        <v>0.81796466566666703</v>
      </c>
      <c r="X66" s="604">
        <v>0.854626582333333</v>
      </c>
      <c r="Y66" s="604">
        <v>0.93244866566666695</v>
      </c>
      <c r="Z66" s="604">
        <v>1.01702033233333</v>
      </c>
      <c r="AA66" s="604">
        <v>1.0825966660833299</v>
      </c>
      <c r="AB66" s="604">
        <v>1.15355416625</v>
      </c>
      <c r="AC66" s="604">
        <v>1.1328658332499999</v>
      </c>
      <c r="AD66" s="604">
        <v>1.24385833333333</v>
      </c>
      <c r="AE66" s="604">
        <v>1.4302583333333301</v>
      </c>
      <c r="AF66" s="604">
        <v>1.4833333333333301</v>
      </c>
      <c r="AG66" s="604">
        <v>1.4809083333333299</v>
      </c>
      <c r="AH66" s="604">
        <v>1.4755575000000001</v>
      </c>
      <c r="AI66" s="604">
        <v>1.5029908333333299</v>
      </c>
      <c r="AJ66" s="604">
        <v>1.5417749999999999</v>
      </c>
      <c r="AK66" s="604">
        <v>1.4641249999999999</v>
      </c>
      <c r="AL66" s="605">
        <v>1.4063333333333301</v>
      </c>
      <c r="AM66" s="605">
        <v>1.4033</v>
      </c>
      <c r="AN66" s="605">
        <v>1.443675</v>
      </c>
      <c r="AO66" s="605">
        <v>1.98681666666667</v>
      </c>
      <c r="AP66" s="605">
        <v>1.969625</v>
      </c>
      <c r="AQ66" s="605">
        <v>2.128625</v>
      </c>
      <c r="AR66" s="605">
        <v>2.2766333333333302</v>
      </c>
      <c r="AS66" s="605">
        <v>2.18669166666667</v>
      </c>
      <c r="AT66" s="605">
        <v>1.8956</v>
      </c>
      <c r="AU66" s="605">
        <v>1.73295</v>
      </c>
      <c r="AV66" s="605">
        <v>1.6909666666666701</v>
      </c>
      <c r="AW66" s="605">
        <v>1.73118333333333</v>
      </c>
      <c r="AX66" s="605">
        <v>1.61028333333333</v>
      </c>
      <c r="AY66" s="605">
        <v>1.59370833333333</v>
      </c>
      <c r="AZ66" s="605">
        <v>1.9557083333333301</v>
      </c>
      <c r="BA66" s="605">
        <v>1.91830833333333</v>
      </c>
      <c r="BB66" s="605">
        <v>1.79319425769221</v>
      </c>
    </row>
    <row r="67" spans="1:54">
      <c r="A67" s="604" t="s">
        <v>791</v>
      </c>
      <c r="B67" s="604" t="s">
        <v>790</v>
      </c>
      <c r="C67" s="604">
        <v>3.2000000021999999</v>
      </c>
      <c r="D67" s="604">
        <v>3.2000000021999999</v>
      </c>
      <c r="E67" s="604">
        <v>3.2000000021999999</v>
      </c>
      <c r="F67" s="604">
        <v>3.2000000021999999</v>
      </c>
      <c r="G67" s="604">
        <v>3.2000000021999999</v>
      </c>
      <c r="H67" s="604">
        <v>3.2000000021999999</v>
      </c>
      <c r="I67" s="604">
        <v>3.2000000021999999</v>
      </c>
      <c r="J67" s="604">
        <v>3.44999250244999</v>
      </c>
      <c r="K67" s="604">
        <v>4.1999700031999696</v>
      </c>
      <c r="L67" s="604">
        <v>4.1999700031999696</v>
      </c>
      <c r="M67" s="604">
        <v>4.1999700031999696</v>
      </c>
      <c r="N67" s="604">
        <v>4.1844177906868598</v>
      </c>
      <c r="O67" s="604">
        <v>4.1463333325707703</v>
      </c>
      <c r="P67" s="604">
        <v>3.8211666658854799</v>
      </c>
      <c r="Q67" s="604">
        <v>3.7737499992161001</v>
      </c>
      <c r="R67" s="604">
        <v>3.6786666658773202</v>
      </c>
      <c r="S67" s="604">
        <v>3.8644166658879602</v>
      </c>
      <c r="T67" s="604">
        <v>4.0294166658974104</v>
      </c>
      <c r="U67" s="604">
        <v>4.1173333325691104</v>
      </c>
      <c r="V67" s="604">
        <v>3.8953333325563899</v>
      </c>
      <c r="W67" s="604">
        <v>3.73008333254693</v>
      </c>
      <c r="X67" s="604">
        <v>4.3152499992471096</v>
      </c>
      <c r="Y67" s="604">
        <v>4.8204166659426999</v>
      </c>
      <c r="Z67" s="604">
        <v>5.5700833326522998</v>
      </c>
      <c r="AA67" s="604">
        <v>6.0099999997764701</v>
      </c>
      <c r="AB67" s="604">
        <v>6.1978958331666698</v>
      </c>
      <c r="AC67" s="604">
        <v>5.0695199999999998</v>
      </c>
      <c r="AD67" s="604">
        <v>4.3955650000000004</v>
      </c>
      <c r="AE67" s="604">
        <v>4.1828333333333303</v>
      </c>
      <c r="AF67" s="604">
        <v>4.2912158333333297</v>
      </c>
      <c r="AG67" s="604">
        <v>3.8235049999999999</v>
      </c>
      <c r="AH67" s="604">
        <v>4.04397916666667</v>
      </c>
      <c r="AI67" s="604">
        <v>4.4794400000000003</v>
      </c>
      <c r="AJ67" s="604">
        <v>5.7122916666666699</v>
      </c>
      <c r="AK67" s="604">
        <v>5.2235125</v>
      </c>
      <c r="AL67" s="605">
        <v>4.3666666666666698</v>
      </c>
      <c r="AM67" s="605">
        <v>4.5935499999999996</v>
      </c>
      <c r="AN67" s="605">
        <v>5.1914350000000002</v>
      </c>
      <c r="AO67" s="605">
        <v>5.34406583333333</v>
      </c>
      <c r="AP67" s="605"/>
      <c r="AQ67" s="605"/>
      <c r="AR67" s="605"/>
      <c r="AS67" s="605"/>
      <c r="AT67" s="605"/>
      <c r="AU67" s="605"/>
      <c r="AV67" s="605"/>
      <c r="AW67" s="605"/>
      <c r="AX67" s="605"/>
      <c r="AY67" s="605"/>
      <c r="AZ67" s="605"/>
      <c r="BA67" s="605"/>
      <c r="BB67" s="605"/>
    </row>
    <row r="68" spans="1:54">
      <c r="A68" s="604" t="s">
        <v>437</v>
      </c>
      <c r="B68" s="604" t="s">
        <v>789</v>
      </c>
      <c r="C68" s="604">
        <v>4.9370600039370602</v>
      </c>
      <c r="D68" s="604">
        <v>4.9370600039370602</v>
      </c>
      <c r="E68" s="604">
        <v>4.9370600039370602</v>
      </c>
      <c r="F68" s="604">
        <v>4.9370600039370602</v>
      </c>
      <c r="G68" s="604">
        <v>4.9370600039370602</v>
      </c>
      <c r="H68" s="604">
        <v>4.9370600039370602</v>
      </c>
      <c r="I68" s="604">
        <v>4.9370600039370602</v>
      </c>
      <c r="J68" s="604">
        <v>4.9370600039370602</v>
      </c>
      <c r="K68" s="604">
        <v>4.9370600039370602</v>
      </c>
      <c r="L68" s="604">
        <v>5.1941975041942001</v>
      </c>
      <c r="M68" s="604">
        <v>5.5541900045541901</v>
      </c>
      <c r="N68" s="604">
        <v>5.5406013547209403</v>
      </c>
      <c r="O68" s="604">
        <v>5.0445445156406201</v>
      </c>
      <c r="P68" s="604">
        <v>4.4527796739908299</v>
      </c>
      <c r="Q68" s="604">
        <v>4.8096184728558304</v>
      </c>
      <c r="R68" s="604">
        <v>4.2877995153765696</v>
      </c>
      <c r="S68" s="604">
        <v>4.8028783632131002</v>
      </c>
      <c r="T68" s="604">
        <v>4.9051733225321703</v>
      </c>
      <c r="U68" s="604">
        <v>4.5130999993333303</v>
      </c>
      <c r="V68" s="604">
        <v>4.2544166660833298</v>
      </c>
      <c r="W68" s="604">
        <v>4.2255749990833298</v>
      </c>
      <c r="X68" s="604">
        <v>5.4346083325833296</v>
      </c>
      <c r="Y68" s="604">
        <v>6.5720999990833304</v>
      </c>
      <c r="Z68" s="604">
        <v>7.6212916657500003</v>
      </c>
      <c r="AA68" s="604">
        <v>8.7390999995833294</v>
      </c>
      <c r="AB68" s="604">
        <v>8.9852249997500007</v>
      </c>
      <c r="AC68" s="604">
        <v>6.9260916666666699</v>
      </c>
      <c r="AD68" s="604">
        <v>6.01070833333333</v>
      </c>
      <c r="AE68" s="604">
        <v>5.9569416666666699</v>
      </c>
      <c r="AF68" s="604">
        <v>6.3801416666666704</v>
      </c>
      <c r="AG68" s="604">
        <v>5.4452749999999996</v>
      </c>
      <c r="AH68" s="604">
        <v>5.64211666666667</v>
      </c>
      <c r="AI68" s="604">
        <v>5.2938158333333298</v>
      </c>
      <c r="AJ68" s="604">
        <v>5.6632300000000004</v>
      </c>
      <c r="AK68" s="604">
        <v>5.5520449999999997</v>
      </c>
      <c r="AL68" s="605">
        <v>4.9914825</v>
      </c>
      <c r="AM68" s="605">
        <v>5.1155225</v>
      </c>
      <c r="AN68" s="605">
        <v>5.8366916666666704</v>
      </c>
      <c r="AO68" s="605">
        <v>5.8995156666666704</v>
      </c>
      <c r="AP68" s="605"/>
      <c r="AQ68" s="605"/>
      <c r="AR68" s="605"/>
      <c r="AS68" s="605"/>
      <c r="AT68" s="605"/>
      <c r="AU68" s="605"/>
      <c r="AV68" s="605"/>
      <c r="AW68" s="605"/>
      <c r="AX68" s="605"/>
      <c r="AY68" s="605"/>
      <c r="AZ68" s="605"/>
      <c r="BA68" s="605"/>
      <c r="BB68" s="605"/>
    </row>
    <row r="69" spans="1:54">
      <c r="A69" s="604" t="s">
        <v>788</v>
      </c>
      <c r="B69" s="604" t="s">
        <v>787</v>
      </c>
      <c r="C69" s="604">
        <v>89.765000088765007</v>
      </c>
      <c r="D69" s="604">
        <v>89.765000088765007</v>
      </c>
      <c r="E69" s="604">
        <v>89.765000088765007</v>
      </c>
      <c r="F69" s="604">
        <v>89.765000088765007</v>
      </c>
      <c r="G69" s="604">
        <v>89.765000088765007</v>
      </c>
      <c r="H69" s="604">
        <v>89.765000088765007</v>
      </c>
      <c r="I69" s="604">
        <v>89.765000088765007</v>
      </c>
      <c r="J69" s="604">
        <v>89.765000088765007</v>
      </c>
      <c r="K69" s="604">
        <v>89.765000088765007</v>
      </c>
      <c r="L69" s="604">
        <v>94.440000093440005</v>
      </c>
      <c r="M69" s="604">
        <v>100.985000099985</v>
      </c>
      <c r="N69" s="604">
        <v>100.689451223571</v>
      </c>
      <c r="O69" s="604">
        <v>91.645968951929206</v>
      </c>
      <c r="P69" s="604">
        <v>81.0502219755422</v>
      </c>
      <c r="Q69" s="604">
        <v>87.528548830185898</v>
      </c>
      <c r="R69" s="604">
        <v>77.931588724653196</v>
      </c>
      <c r="S69" s="604">
        <v>86.890670674160404</v>
      </c>
      <c r="T69" s="604">
        <v>89.337637916450106</v>
      </c>
      <c r="U69" s="604">
        <v>82.056281563365701</v>
      </c>
      <c r="V69" s="604">
        <v>77.352952935139498</v>
      </c>
      <c r="W69" s="604">
        <v>76.828559514107795</v>
      </c>
      <c r="X69" s="604">
        <v>98.810961781363602</v>
      </c>
      <c r="Y69" s="604">
        <v>119.492607763333</v>
      </c>
      <c r="Z69" s="604">
        <v>138.56880080833301</v>
      </c>
      <c r="AA69" s="604">
        <v>158.89256837242399</v>
      </c>
      <c r="AB69" s="604">
        <v>163.367563900455</v>
      </c>
      <c r="AC69" s="604">
        <v>125.928813465</v>
      </c>
      <c r="AD69" s="604">
        <v>109.285496775</v>
      </c>
      <c r="AE69" s="604">
        <v>108.307921995</v>
      </c>
      <c r="AF69" s="604">
        <v>116.002459755</v>
      </c>
      <c r="AG69" s="604">
        <v>99.004900995</v>
      </c>
      <c r="AH69" s="604">
        <v>102.58383680999999</v>
      </c>
      <c r="AI69" s="604">
        <v>96.251100718499998</v>
      </c>
      <c r="AJ69" s="604">
        <v>102.96771521399999</v>
      </c>
      <c r="AK69" s="604">
        <v>100.946171781</v>
      </c>
      <c r="AL69" s="605">
        <v>90.754136518500005</v>
      </c>
      <c r="AM69" s="605">
        <v>93.009406990499997</v>
      </c>
      <c r="AN69" s="605">
        <v>106.12156054499999</v>
      </c>
      <c r="AO69" s="605">
        <v>107.2638139482</v>
      </c>
      <c r="AP69" s="605">
        <v>112.00798849156099</v>
      </c>
      <c r="AQ69" s="605">
        <v>129.522726623083</v>
      </c>
      <c r="AR69" s="605">
        <v>133.354368067</v>
      </c>
      <c r="AS69" s="605">
        <v>126.796096721167</v>
      </c>
      <c r="AT69" s="605">
        <v>105.73196336641701</v>
      </c>
      <c r="AU69" s="605">
        <v>96.105574570499996</v>
      </c>
      <c r="AV69" s="605">
        <v>95.957006604</v>
      </c>
      <c r="AW69" s="605">
        <v>95.124170781083293</v>
      </c>
      <c r="AX69" s="605">
        <v>87.188214958749995</v>
      </c>
      <c r="AY69" s="605">
        <v>81.464171640000004</v>
      </c>
      <c r="AZ69" s="605">
        <v>85.900131856929093</v>
      </c>
      <c r="BA69" s="605">
        <v>90.100829593059103</v>
      </c>
      <c r="BB69" s="605">
        <v>85.841915749999998</v>
      </c>
    </row>
    <row r="70" spans="1:54">
      <c r="A70" s="604" t="s">
        <v>786</v>
      </c>
      <c r="B70" s="604" t="s">
        <v>785</v>
      </c>
      <c r="C70" s="604">
        <v>245.19510139835899</v>
      </c>
      <c r="D70" s="604">
        <v>245.26010162116</v>
      </c>
      <c r="E70" s="604">
        <v>245.013850686544</v>
      </c>
      <c r="F70" s="604">
        <v>245.01635069607499</v>
      </c>
      <c r="G70" s="604">
        <v>245.027184079042</v>
      </c>
      <c r="H70" s="604">
        <v>245.06093420770699</v>
      </c>
      <c r="I70" s="604">
        <v>245.67843655764301</v>
      </c>
      <c r="J70" s="604">
        <v>246.00093779128099</v>
      </c>
      <c r="K70" s="604">
        <v>247.56469375695099</v>
      </c>
      <c r="L70" s="604">
        <v>259.960574351236</v>
      </c>
      <c r="M70" s="604">
        <v>276.403137026845</v>
      </c>
      <c r="N70" s="604">
        <v>275.35645668533198</v>
      </c>
      <c r="O70" s="604">
        <v>252.02762746264901</v>
      </c>
      <c r="P70" s="604">
        <v>222.88918305322699</v>
      </c>
      <c r="Q70" s="604">
        <v>240.70466763782301</v>
      </c>
      <c r="R70" s="604">
        <v>214.31290034121901</v>
      </c>
      <c r="S70" s="604">
        <v>238.95049426705901</v>
      </c>
      <c r="T70" s="604">
        <v>245.67968656657601</v>
      </c>
      <c r="U70" s="604">
        <v>225.65586023395699</v>
      </c>
      <c r="V70" s="604">
        <v>212.721644262377</v>
      </c>
      <c r="W70" s="604">
        <v>211.27955541470499</v>
      </c>
      <c r="X70" s="604">
        <v>271.73145255032699</v>
      </c>
      <c r="Y70" s="604">
        <v>328.60625269898998</v>
      </c>
      <c r="Z70" s="604">
        <v>381.06603602462798</v>
      </c>
      <c r="AA70" s="604">
        <v>436.95666578800802</v>
      </c>
      <c r="AB70" s="604">
        <v>449.26296271160697</v>
      </c>
      <c r="AC70" s="604">
        <v>346.305903554493</v>
      </c>
      <c r="AD70" s="604">
        <v>300.536562401477</v>
      </c>
      <c r="AE70" s="604">
        <v>297.84821881937802</v>
      </c>
      <c r="AF70" s="604">
        <v>319.008299487903</v>
      </c>
      <c r="AG70" s="604">
        <v>272.264787954393</v>
      </c>
      <c r="AH70" s="604">
        <v>282.10690880881998</v>
      </c>
      <c r="AI70" s="604">
        <v>264.69180075057898</v>
      </c>
      <c r="AJ70" s="604">
        <v>283.16257950001801</v>
      </c>
      <c r="AK70" s="604">
        <v>555.20469565569704</v>
      </c>
      <c r="AL70" s="605">
        <v>499.14842590131002</v>
      </c>
      <c r="AM70" s="605">
        <v>511.55243027251601</v>
      </c>
      <c r="AN70" s="605">
        <v>583.66937235339606</v>
      </c>
      <c r="AO70" s="605">
        <v>589.951774567332</v>
      </c>
      <c r="AP70" s="605">
        <v>615.69913197380595</v>
      </c>
      <c r="AQ70" s="605">
        <v>711.97627443083297</v>
      </c>
      <c r="AR70" s="605">
        <v>733.03850707000004</v>
      </c>
      <c r="AS70" s="605">
        <v>696.98820361166702</v>
      </c>
      <c r="AT70" s="605">
        <v>581.20031386416701</v>
      </c>
      <c r="AU70" s="605">
        <v>528.28480930499995</v>
      </c>
      <c r="AV70" s="605">
        <v>527.46814284000004</v>
      </c>
      <c r="AW70" s="605">
        <v>522.89010961083295</v>
      </c>
      <c r="AX70" s="605">
        <v>479.26678258750002</v>
      </c>
      <c r="AY70" s="605">
        <v>447.80525556077299</v>
      </c>
      <c r="AZ70" s="605">
        <v>472.18629075489298</v>
      </c>
      <c r="BA70" s="605">
        <v>495.277021572396</v>
      </c>
      <c r="BB70" s="605">
        <v>471.86611409170001</v>
      </c>
    </row>
    <row r="71" spans="1:54">
      <c r="A71" s="604" t="s">
        <v>784</v>
      </c>
      <c r="B71" s="604" t="s">
        <v>783</v>
      </c>
      <c r="C71" s="604">
        <v>1.7857107145017099</v>
      </c>
      <c r="D71" s="604">
        <v>1.7857107145017099</v>
      </c>
      <c r="E71" s="604">
        <v>1.7857107145017099</v>
      </c>
      <c r="F71" s="604">
        <v>1.7857107145017099</v>
      </c>
      <c r="G71" s="604">
        <v>1.7857107145017099</v>
      </c>
      <c r="H71" s="604">
        <v>1.7857107145017099</v>
      </c>
      <c r="I71" s="604">
        <v>1.7857107145017099</v>
      </c>
      <c r="J71" s="604">
        <v>1.83531392893198</v>
      </c>
      <c r="K71" s="604">
        <v>2.08333000108333</v>
      </c>
      <c r="L71" s="604">
        <v>2.08333000108333</v>
      </c>
      <c r="M71" s="604">
        <v>2.08333000108333</v>
      </c>
      <c r="N71" s="604">
        <v>2.0545982738146198</v>
      </c>
      <c r="O71" s="604">
        <v>2.0013327960424601</v>
      </c>
      <c r="P71" s="604">
        <v>1.7024045640635801</v>
      </c>
      <c r="Q71" s="604">
        <v>1.7109267862755799</v>
      </c>
      <c r="R71" s="604">
        <v>1.8080437071058399</v>
      </c>
      <c r="S71" s="604">
        <v>2.2256731353848398</v>
      </c>
      <c r="T71" s="604">
        <v>2.2930188807786198</v>
      </c>
      <c r="U71" s="604">
        <v>2.0857452966718499</v>
      </c>
      <c r="V71" s="604">
        <v>1.88841579961904</v>
      </c>
      <c r="W71" s="604">
        <v>1.7209828399170599</v>
      </c>
      <c r="X71" s="604">
        <v>1.9901702093111799</v>
      </c>
      <c r="Y71" s="604">
        <v>2.2895101853073001</v>
      </c>
      <c r="Z71" s="604">
        <v>2.6385746191158299</v>
      </c>
      <c r="AA71" s="604">
        <v>3.58405733379709</v>
      </c>
      <c r="AB71" s="604">
        <v>3.8938738044416201</v>
      </c>
      <c r="AC71" s="604">
        <v>6.9249710882610698</v>
      </c>
      <c r="AD71" s="604">
        <v>7.07440010539122</v>
      </c>
      <c r="AE71" s="604">
        <v>6.70842323781853</v>
      </c>
      <c r="AF71" s="604">
        <v>7.5835829400414898</v>
      </c>
      <c r="AG71" s="604">
        <v>7.8789921808440599</v>
      </c>
      <c r="AH71" s="604">
        <v>8.7331408398755705</v>
      </c>
      <c r="AI71" s="604">
        <v>8.89571491305405</v>
      </c>
      <c r="AJ71" s="604">
        <v>9.1144194715680502</v>
      </c>
      <c r="AK71" s="604">
        <v>9.5817709601133902</v>
      </c>
      <c r="AL71" s="605">
        <v>9.5442648193098893</v>
      </c>
      <c r="AM71" s="605">
        <v>9.7971734695092998</v>
      </c>
      <c r="AN71" s="605">
        <v>10.2001666666667</v>
      </c>
      <c r="AO71" s="605">
        <v>10.6431</v>
      </c>
      <c r="AP71" s="605">
        <v>11.395091666666699</v>
      </c>
      <c r="AQ71" s="605">
        <v>12.7876250950944</v>
      </c>
      <c r="AR71" s="605">
        <v>15.687158333333301</v>
      </c>
      <c r="AS71" s="605">
        <v>19.917825000000001</v>
      </c>
      <c r="AT71" s="605">
        <v>28.530508333333302</v>
      </c>
      <c r="AU71" s="605">
        <v>30.030083333333302</v>
      </c>
      <c r="AV71" s="605">
        <v>28.575433333333301</v>
      </c>
      <c r="AW71" s="605">
        <v>28.065725</v>
      </c>
      <c r="AX71" s="605">
        <v>24.873433333333299</v>
      </c>
      <c r="AY71" s="605">
        <v>22.192350000000001</v>
      </c>
      <c r="AZ71" s="605">
        <v>26.644361204231299</v>
      </c>
      <c r="BA71" s="605">
        <v>28.0119536626841</v>
      </c>
      <c r="BB71" s="605">
        <v>29.4615200601576</v>
      </c>
    </row>
    <row r="72" spans="1:54">
      <c r="A72" s="604" t="s">
        <v>782</v>
      </c>
      <c r="B72" s="604" t="s">
        <v>781</v>
      </c>
      <c r="AL72" s="605"/>
      <c r="AM72" s="605">
        <v>1.2627999999999999</v>
      </c>
      <c r="AN72" s="605">
        <v>1.2975000000000001</v>
      </c>
      <c r="AO72" s="605">
        <v>1.38981666666667</v>
      </c>
      <c r="AP72" s="605">
        <v>2.0245166666666701</v>
      </c>
      <c r="AQ72" s="605">
        <v>1.97616666666667</v>
      </c>
      <c r="AR72" s="605">
        <v>2.0730166666666698</v>
      </c>
      <c r="AS72" s="605">
        <v>2.195675</v>
      </c>
      <c r="AT72" s="605">
        <v>2.1456499999999998</v>
      </c>
      <c r="AU72" s="605">
        <v>1.91665</v>
      </c>
      <c r="AV72" s="605">
        <v>1.812675</v>
      </c>
      <c r="AW72" s="605">
        <v>1.78043333333333</v>
      </c>
      <c r="AX72" s="605">
        <v>1.67049166666667</v>
      </c>
      <c r="AY72" s="605">
        <v>1.4907916666666701</v>
      </c>
      <c r="AZ72" s="605">
        <v>1.6704870967741901</v>
      </c>
      <c r="BA72" s="605">
        <v>1.78234166666667</v>
      </c>
      <c r="BB72" s="605">
        <v>1.6864954301075299</v>
      </c>
    </row>
    <row r="73" spans="1:54">
      <c r="A73" s="604" t="s">
        <v>780</v>
      </c>
      <c r="B73" s="604" t="s">
        <v>779</v>
      </c>
      <c r="C73" s="604">
        <v>4.2000000032000004</v>
      </c>
      <c r="D73" s="604">
        <v>4.0333333363666704</v>
      </c>
      <c r="E73" s="604">
        <v>4.0000000030000002</v>
      </c>
      <c r="F73" s="604">
        <v>4.0000000030000002</v>
      </c>
      <c r="G73" s="604">
        <v>4.0000000030000002</v>
      </c>
      <c r="H73" s="604">
        <v>4.0000000030000002</v>
      </c>
      <c r="I73" s="604">
        <v>4.0000000030000002</v>
      </c>
      <c r="J73" s="604">
        <v>4.0000000030000002</v>
      </c>
      <c r="K73" s="604">
        <v>4.0000000030000002</v>
      </c>
      <c r="L73" s="604">
        <v>3.94333333594333</v>
      </c>
      <c r="M73" s="604">
        <v>3.6600000026599999</v>
      </c>
      <c r="N73" s="604">
        <v>3.50739351008637</v>
      </c>
      <c r="O73" s="604">
        <v>3.1886416656666698</v>
      </c>
      <c r="P73" s="604">
        <v>2.6725999990833298</v>
      </c>
      <c r="Q73" s="604">
        <v>2.5877499990000001</v>
      </c>
      <c r="R73" s="604">
        <v>2.4602916660833301</v>
      </c>
      <c r="S73" s="604">
        <v>2.5179999990833299</v>
      </c>
      <c r="T73" s="604">
        <v>2.3221833324166701</v>
      </c>
      <c r="U73" s="604">
        <v>2.00862499916667</v>
      </c>
      <c r="V73" s="604">
        <v>1.8328833325</v>
      </c>
      <c r="W73" s="604">
        <v>1.81766666583333</v>
      </c>
      <c r="X73" s="604">
        <v>2.2599999990833299</v>
      </c>
      <c r="Y73" s="604">
        <v>2.4265916657500002</v>
      </c>
      <c r="Z73" s="604">
        <v>2.5532583324166702</v>
      </c>
      <c r="AA73" s="604">
        <v>2.8459416661666701</v>
      </c>
      <c r="AB73" s="604">
        <v>2.9439666665000002</v>
      </c>
      <c r="AC73" s="604">
        <v>2.1714833330833301</v>
      </c>
      <c r="AD73" s="604">
        <v>1.7973916666666701</v>
      </c>
      <c r="AE73" s="604">
        <v>1.7562249999999999</v>
      </c>
      <c r="AF73" s="604">
        <v>1.8800416666666699</v>
      </c>
      <c r="AG73" s="604">
        <v>1.6157333333333299</v>
      </c>
      <c r="AH73" s="604">
        <v>1.65954166666667</v>
      </c>
      <c r="AI73" s="604">
        <v>1.56165</v>
      </c>
      <c r="AJ73" s="604">
        <v>1.65332083333333</v>
      </c>
      <c r="AK73" s="604">
        <v>1.6227941666666701</v>
      </c>
      <c r="AL73" s="605">
        <v>1.4331324999999999</v>
      </c>
      <c r="AM73" s="605">
        <v>1.5047741666666701</v>
      </c>
      <c r="AN73" s="605">
        <v>1.73405583333333</v>
      </c>
      <c r="AO73" s="605">
        <v>1.7596676</v>
      </c>
      <c r="AP73" s="605"/>
      <c r="AQ73" s="605"/>
      <c r="AR73" s="605"/>
      <c r="AS73" s="605"/>
      <c r="AT73" s="605"/>
      <c r="AU73" s="605"/>
      <c r="AV73" s="605"/>
      <c r="AW73" s="605"/>
      <c r="AX73" s="605"/>
      <c r="AY73" s="605"/>
      <c r="AZ73" s="605"/>
      <c r="BA73" s="605"/>
      <c r="BB73" s="605"/>
    </row>
    <row r="74" spans="1:54">
      <c r="A74" s="604" t="s">
        <v>778</v>
      </c>
      <c r="B74" s="604" t="s">
        <v>777</v>
      </c>
      <c r="C74" s="604">
        <v>7.1391596674247305E-5</v>
      </c>
      <c r="D74" s="604">
        <v>7.1391596674247305E-5</v>
      </c>
      <c r="E74" s="604">
        <v>7.1391596674247305E-5</v>
      </c>
      <c r="F74" s="604">
        <v>7.1391596674247305E-5</v>
      </c>
      <c r="G74" s="604">
        <v>7.1391596674247305E-5</v>
      </c>
      <c r="H74" s="604">
        <v>7.1391596674247305E-5</v>
      </c>
      <c r="I74" s="604">
        <v>7.1391596674247305E-5</v>
      </c>
      <c r="J74" s="604">
        <v>8.6081194792526894E-5</v>
      </c>
      <c r="K74" s="604">
        <v>1.01985139685E-4</v>
      </c>
      <c r="L74" s="604">
        <v>1.01985139685E-4</v>
      </c>
      <c r="M74" s="604">
        <v>1.01985139685E-4</v>
      </c>
      <c r="N74" s="604">
        <v>1.0342936280328E-4</v>
      </c>
      <c r="O74" s="604">
        <v>1.33267478842706E-4</v>
      </c>
      <c r="P74" s="604">
        <v>1.16437365491452E-4</v>
      </c>
      <c r="Q74" s="604">
        <v>1.14938171943065E-4</v>
      </c>
      <c r="R74" s="604">
        <v>1.14938171943065E-4</v>
      </c>
      <c r="S74" s="604">
        <v>1.14938171943065E-4</v>
      </c>
      <c r="T74" s="604">
        <v>1.14938171943065E-4</v>
      </c>
      <c r="U74" s="604">
        <v>1.7626318381266601E-4</v>
      </c>
      <c r="V74" s="604">
        <v>2.7485215053763402E-4</v>
      </c>
      <c r="W74" s="604">
        <v>2.7485215053763402E-4</v>
      </c>
      <c r="X74" s="604">
        <v>2.7485215053763402E-4</v>
      </c>
      <c r="Y74" s="604">
        <v>2.7485215053763402E-4</v>
      </c>
      <c r="Z74" s="604">
        <v>8.8252277014463302E-4</v>
      </c>
      <c r="AA74" s="604">
        <v>3.5966844251375698E-3</v>
      </c>
      <c r="AB74" s="604">
        <v>5.4335771505376398E-3</v>
      </c>
      <c r="AC74" s="604">
        <v>8.9156207437275994E-3</v>
      </c>
      <c r="AD74" s="604">
        <v>1.5365068100358399E-2</v>
      </c>
      <c r="AE74" s="604">
        <v>2.0223704525089599E-2</v>
      </c>
      <c r="AF74" s="604">
        <v>2.6985483870967698E-2</v>
      </c>
      <c r="AG74" s="604">
        <v>3.2615621953404998E-2</v>
      </c>
      <c r="AH74" s="604">
        <v>3.67633074820789E-2</v>
      </c>
      <c r="AI74" s="604">
        <v>4.3685167383512503E-2</v>
      </c>
      <c r="AJ74" s="604">
        <v>6.4871187589605694E-2</v>
      </c>
      <c r="AK74" s="604">
        <v>9.5568238854515902E-2</v>
      </c>
      <c r="AL74" s="605">
        <v>0.119913872960145</v>
      </c>
      <c r="AM74" s="605">
        <v>0.16354716757520099</v>
      </c>
      <c r="AN74" s="605">
        <v>0.204796277898216</v>
      </c>
      <c r="AO74" s="605">
        <v>0.23116590058234099</v>
      </c>
      <c r="AP74" s="605">
        <v>0.26664297240719098</v>
      </c>
      <c r="AQ74" s="605">
        <v>0.54491917586876604</v>
      </c>
      <c r="AR74" s="605">
        <v>0.71630515780899495</v>
      </c>
      <c r="AS74" s="605">
        <v>0.79241708431316704</v>
      </c>
      <c r="AT74" s="605">
        <v>0.86676432652534496</v>
      </c>
      <c r="AU74" s="605">
        <v>0.89949485400706297</v>
      </c>
      <c r="AV74" s="605">
        <v>0.90627897003822699</v>
      </c>
      <c r="AW74" s="605">
        <v>0.91645177271303002</v>
      </c>
      <c r="AX74" s="605">
        <v>0.93524784557480201</v>
      </c>
      <c r="AY74" s="605">
        <v>1.05785833333333</v>
      </c>
      <c r="AZ74" s="605">
        <v>1.4088000000000001</v>
      </c>
      <c r="BA74" s="605">
        <v>1.431025</v>
      </c>
      <c r="BB74" s="605">
        <v>1.5118499999999999</v>
      </c>
    </row>
    <row r="75" spans="1:54">
      <c r="A75" s="604" t="s">
        <v>776</v>
      </c>
      <c r="B75" s="604" t="s">
        <v>775</v>
      </c>
      <c r="C75" s="604">
        <v>30.000300003</v>
      </c>
      <c r="D75" s="604">
        <v>30.000050024666699</v>
      </c>
      <c r="E75" s="604">
        <v>30.000000028999999</v>
      </c>
      <c r="F75" s="604">
        <v>30.000000028999999</v>
      </c>
      <c r="G75" s="604">
        <v>30.000000028999999</v>
      </c>
      <c r="H75" s="604">
        <v>30.000000028999999</v>
      </c>
      <c r="I75" s="604">
        <v>30.000000028999999</v>
      </c>
      <c r="J75" s="604">
        <v>30.000000028999999</v>
      </c>
      <c r="K75" s="604">
        <v>30.000000028999999</v>
      </c>
      <c r="L75" s="604">
        <v>30.000000028999999</v>
      </c>
      <c r="M75" s="604">
        <v>30.000000028999999</v>
      </c>
      <c r="N75" s="604">
        <v>30.0000000289151</v>
      </c>
      <c r="O75" s="604">
        <v>30.000300003</v>
      </c>
      <c r="P75" s="604">
        <v>29.625150007551699</v>
      </c>
      <c r="Q75" s="604">
        <v>30.000300003</v>
      </c>
      <c r="R75" s="604">
        <v>32.051324999999999</v>
      </c>
      <c r="S75" s="604">
        <v>36.517583332333302</v>
      </c>
      <c r="T75" s="604">
        <v>36.838416665666699</v>
      </c>
      <c r="U75" s="604">
        <v>36.745416665666703</v>
      </c>
      <c r="V75" s="604">
        <v>37.038416665666702</v>
      </c>
      <c r="W75" s="604">
        <v>42.616583332333299</v>
      </c>
      <c r="X75" s="604">
        <v>55.408416665666699</v>
      </c>
      <c r="Y75" s="604">
        <v>66.803166665749998</v>
      </c>
      <c r="Z75" s="604">
        <v>88.064249999500007</v>
      </c>
      <c r="AA75" s="604">
        <v>112.716583333</v>
      </c>
      <c r="AB75" s="604">
        <v>138.11908333299999</v>
      </c>
      <c r="AC75" s="604">
        <v>139.98116666658299</v>
      </c>
      <c r="AD75" s="604">
        <v>135.42949999999999</v>
      </c>
      <c r="AE75" s="604">
        <v>141.8605</v>
      </c>
      <c r="AF75" s="604">
        <v>162.41658333333299</v>
      </c>
      <c r="AG75" s="604">
        <v>158.513916666667</v>
      </c>
      <c r="AH75" s="604">
        <v>182.266416666667</v>
      </c>
      <c r="AI75" s="604">
        <v>190.62424999999999</v>
      </c>
      <c r="AJ75" s="604">
        <v>229.24984333333299</v>
      </c>
      <c r="AK75" s="604">
        <v>242.60281749999999</v>
      </c>
      <c r="AL75" s="605">
        <v>231.66273583333299</v>
      </c>
      <c r="AM75" s="605">
        <v>240.71154250000001</v>
      </c>
      <c r="AN75" s="605">
        <v>273.05785333333301</v>
      </c>
      <c r="AO75" s="605">
        <v>295.52910500000002</v>
      </c>
      <c r="AP75" s="605">
        <v>305.64660416666698</v>
      </c>
      <c r="AQ75" s="605">
        <v>365.39856083333302</v>
      </c>
      <c r="AR75" s="605"/>
      <c r="AS75" s="605"/>
      <c r="AT75" s="605"/>
      <c r="AU75" s="605"/>
      <c r="AV75" s="605"/>
      <c r="AW75" s="605"/>
      <c r="AX75" s="605"/>
      <c r="AY75" s="605"/>
      <c r="AZ75" s="605"/>
      <c r="BA75" s="605"/>
      <c r="BB75" s="605"/>
    </row>
    <row r="76" spans="1:54">
      <c r="A76" s="604" t="s">
        <v>774</v>
      </c>
      <c r="B76" s="604" t="s">
        <v>773</v>
      </c>
      <c r="C76" s="604">
        <v>6.9071400059071397</v>
      </c>
      <c r="D76" s="604">
        <v>6.9071400059071397</v>
      </c>
      <c r="E76" s="604">
        <v>6.9071400059071397</v>
      </c>
      <c r="F76" s="604">
        <v>6.9071400059071397</v>
      </c>
      <c r="G76" s="604">
        <v>6.9071400059071397</v>
      </c>
      <c r="H76" s="604">
        <v>6.9071400059071397</v>
      </c>
      <c r="I76" s="604">
        <v>6.9071400059071397</v>
      </c>
      <c r="J76" s="604">
        <v>7.0059500060059499</v>
      </c>
      <c r="K76" s="604">
        <v>7.5000000064999996</v>
      </c>
      <c r="L76" s="604">
        <v>7.5000000064999996</v>
      </c>
      <c r="M76" s="604">
        <v>7.5000000064999996</v>
      </c>
      <c r="N76" s="604">
        <v>7.4175956555804303</v>
      </c>
      <c r="O76" s="604">
        <v>6.9492916656666699</v>
      </c>
      <c r="P76" s="604">
        <v>6.049499999</v>
      </c>
      <c r="Q76" s="604">
        <v>6.0948999989999999</v>
      </c>
      <c r="R76" s="604">
        <v>5.746149999</v>
      </c>
      <c r="S76" s="604">
        <v>6.0450249989999998</v>
      </c>
      <c r="T76" s="604">
        <v>6.0031916656666704</v>
      </c>
      <c r="U76" s="604">
        <v>5.5146249989999996</v>
      </c>
      <c r="V76" s="604">
        <v>5.2609583323333302</v>
      </c>
      <c r="W76" s="604">
        <v>5.6359416656666701</v>
      </c>
      <c r="X76" s="604">
        <v>7.1233666656666701</v>
      </c>
      <c r="Y76" s="604">
        <v>8.3324416661666696</v>
      </c>
      <c r="Z76" s="604">
        <v>9.1449916657500001</v>
      </c>
      <c r="AA76" s="604">
        <v>10.356591666250001</v>
      </c>
      <c r="AB76" s="604">
        <v>10.5963916664167</v>
      </c>
      <c r="AC76" s="604">
        <v>8.0909916665833403</v>
      </c>
      <c r="AD76" s="604">
        <v>6.8403166666666699</v>
      </c>
      <c r="AE76" s="604">
        <v>6.7315250000000004</v>
      </c>
      <c r="AF76" s="604">
        <v>7.3101750000000001</v>
      </c>
      <c r="AG76" s="604">
        <v>6.1885583333333303</v>
      </c>
      <c r="AH76" s="604">
        <v>6.3964583333333298</v>
      </c>
      <c r="AI76" s="604">
        <v>6.0361333333333302</v>
      </c>
      <c r="AJ76" s="604">
        <v>6.4839391666666701</v>
      </c>
      <c r="AK76" s="604">
        <v>6.3605516666666704</v>
      </c>
      <c r="AL76" s="605">
        <v>5.6023666666666703</v>
      </c>
      <c r="AM76" s="605">
        <v>5.79867166666667</v>
      </c>
      <c r="AN76" s="605">
        <v>6.6044591666666701</v>
      </c>
      <c r="AO76" s="605">
        <v>6.7008266666666696</v>
      </c>
      <c r="AP76" s="605">
        <v>6.9762399999999998</v>
      </c>
      <c r="AQ76" s="605">
        <v>8.0831441666666706</v>
      </c>
      <c r="AR76" s="605">
        <v>8.3228174999999993</v>
      </c>
      <c r="AS76" s="605">
        <v>7.8947141666666703</v>
      </c>
      <c r="AT76" s="605">
        <v>6.5876733333333304</v>
      </c>
      <c r="AU76" s="605">
        <v>5.9910566666666698</v>
      </c>
      <c r="AV76" s="605">
        <v>5.9969099999999997</v>
      </c>
      <c r="AW76" s="605">
        <v>5.9467783333333299</v>
      </c>
      <c r="AX76" s="605">
        <v>5.4437008333333301</v>
      </c>
      <c r="AY76" s="605">
        <v>5.0981308333333297</v>
      </c>
      <c r="AZ76" s="605">
        <v>5.36086666666667</v>
      </c>
      <c r="BA76" s="605">
        <v>5.6240750000000004</v>
      </c>
      <c r="BB76" s="605">
        <v>5.3687115350877201</v>
      </c>
    </row>
    <row r="77" spans="1:54">
      <c r="A77" s="604" t="s">
        <v>772</v>
      </c>
      <c r="B77" s="604" t="s">
        <v>771</v>
      </c>
      <c r="C77" s="604">
        <v>1.7142900007142901</v>
      </c>
      <c r="D77" s="604">
        <v>1.7142900007142901</v>
      </c>
      <c r="E77" s="604">
        <v>1.7142900007142901</v>
      </c>
      <c r="F77" s="604">
        <v>1.7142900007142901</v>
      </c>
      <c r="G77" s="604">
        <v>1.7142900007142901</v>
      </c>
      <c r="H77" s="604">
        <v>1.7142900007142901</v>
      </c>
      <c r="I77" s="604">
        <v>1.7142900007142901</v>
      </c>
      <c r="J77" s="604">
        <v>1.7619083340952399</v>
      </c>
      <c r="K77" s="604">
        <v>2.0000000010000001</v>
      </c>
      <c r="L77" s="604">
        <v>2.0000000010000001</v>
      </c>
      <c r="M77" s="604">
        <v>2.0000000010000001</v>
      </c>
      <c r="N77" s="604">
        <v>1.97487273321145</v>
      </c>
      <c r="O77" s="604">
        <v>1.9212781494760101</v>
      </c>
      <c r="P77" s="604">
        <v>1.9592192359816101</v>
      </c>
      <c r="Q77" s="604">
        <v>2.0532324085176299</v>
      </c>
      <c r="R77" s="604">
        <v>2.16979583233333</v>
      </c>
      <c r="S77" s="604">
        <v>2.6146708328333301</v>
      </c>
      <c r="T77" s="604">
        <v>2.7</v>
      </c>
      <c r="U77" s="604">
        <v>2.7</v>
      </c>
      <c r="V77" s="604">
        <v>2.7</v>
      </c>
      <c r="W77" s="604">
        <v>2.7</v>
      </c>
      <c r="X77" s="604">
        <v>2.7</v>
      </c>
      <c r="Y77" s="604">
        <v>2.7</v>
      </c>
      <c r="Z77" s="604">
        <v>2.7</v>
      </c>
      <c r="AA77" s="604">
        <v>2.7</v>
      </c>
      <c r="AB77" s="604">
        <v>2.7</v>
      </c>
      <c r="AC77" s="604">
        <v>2.7</v>
      </c>
      <c r="AD77" s="604">
        <v>2.7</v>
      </c>
      <c r="AE77" s="604">
        <v>2.7</v>
      </c>
      <c r="AF77" s="604">
        <v>2.7</v>
      </c>
      <c r="AG77" s="604">
        <v>2.7</v>
      </c>
      <c r="AH77" s="604">
        <v>2.7</v>
      </c>
      <c r="AI77" s="604">
        <v>2.7</v>
      </c>
      <c r="AJ77" s="604">
        <v>2.7</v>
      </c>
      <c r="AK77" s="604">
        <v>2.7</v>
      </c>
      <c r="AL77" s="605">
        <v>2.7</v>
      </c>
      <c r="AM77" s="605">
        <v>2.7</v>
      </c>
      <c r="AN77" s="605">
        <v>2.7</v>
      </c>
      <c r="AO77" s="605">
        <v>2.7</v>
      </c>
      <c r="AP77" s="605">
        <v>2.7</v>
      </c>
      <c r="AQ77" s="605">
        <v>2.7</v>
      </c>
      <c r="AR77" s="605">
        <v>2.7</v>
      </c>
      <c r="AS77" s="605">
        <v>2.7</v>
      </c>
      <c r="AT77" s="605">
        <v>2.7</v>
      </c>
      <c r="AU77" s="605">
        <v>2.7</v>
      </c>
      <c r="AV77" s="605">
        <v>2.7</v>
      </c>
      <c r="AW77" s="605">
        <v>2.7</v>
      </c>
      <c r="AX77" s="605">
        <v>2.7</v>
      </c>
      <c r="AY77" s="605">
        <v>2.7</v>
      </c>
      <c r="AZ77" s="605">
        <v>2.7</v>
      </c>
      <c r="BA77" s="605">
        <v>2.7</v>
      </c>
      <c r="BB77" s="605">
        <v>2.7</v>
      </c>
    </row>
    <row r="78" spans="1:54">
      <c r="A78" s="604" t="s">
        <v>770</v>
      </c>
      <c r="B78" s="604" t="s">
        <v>769</v>
      </c>
      <c r="AL78" s="605"/>
      <c r="AM78" s="605"/>
      <c r="AN78" s="605"/>
      <c r="AO78" s="605"/>
      <c r="AP78" s="605"/>
      <c r="AQ78" s="605"/>
      <c r="AR78" s="605"/>
      <c r="AS78" s="605"/>
      <c r="AT78" s="605"/>
      <c r="AU78" s="605"/>
      <c r="AV78" s="605"/>
      <c r="AW78" s="605"/>
      <c r="AX78" s="605"/>
      <c r="AY78" s="605"/>
      <c r="AZ78" s="605"/>
      <c r="BA78" s="605"/>
      <c r="BB78" s="605"/>
    </row>
    <row r="79" spans="1:54">
      <c r="A79" s="604" t="s">
        <v>768</v>
      </c>
      <c r="B79" s="604" t="s">
        <v>767</v>
      </c>
      <c r="C79" s="604">
        <v>1</v>
      </c>
      <c r="D79" s="604">
        <v>1</v>
      </c>
      <c r="E79" s="604">
        <v>1</v>
      </c>
      <c r="F79" s="604">
        <v>1</v>
      </c>
      <c r="G79" s="604">
        <v>1</v>
      </c>
      <c r="H79" s="604">
        <v>1</v>
      </c>
      <c r="I79" s="604">
        <v>1</v>
      </c>
      <c r="J79" s="604">
        <v>1</v>
      </c>
      <c r="K79" s="604">
        <v>1</v>
      </c>
      <c r="L79" s="604">
        <v>1</v>
      </c>
      <c r="M79" s="604">
        <v>1</v>
      </c>
      <c r="N79" s="604">
        <v>0.99999999900000003</v>
      </c>
      <c r="O79" s="604">
        <v>1</v>
      </c>
      <c r="P79" s="604">
        <v>1</v>
      </c>
      <c r="Q79" s="604">
        <v>0.99999999949999996</v>
      </c>
      <c r="R79" s="604">
        <v>0.99999999900000003</v>
      </c>
      <c r="S79" s="604">
        <v>0.99999999900000003</v>
      </c>
      <c r="T79" s="604">
        <v>0.99999999900000003</v>
      </c>
      <c r="U79" s="604">
        <v>0.99999999900000003</v>
      </c>
      <c r="V79" s="604">
        <v>0.99999999900000003</v>
      </c>
      <c r="W79" s="604">
        <v>0.99999999900000003</v>
      </c>
      <c r="X79" s="604">
        <v>0.99999999900000003</v>
      </c>
      <c r="Y79" s="604">
        <v>0.99999999900000003</v>
      </c>
      <c r="Z79" s="604">
        <v>0.99999999900000003</v>
      </c>
      <c r="AA79" s="604">
        <v>0.99999999958333297</v>
      </c>
      <c r="AB79" s="604">
        <v>1</v>
      </c>
      <c r="AC79" s="604">
        <v>1.875</v>
      </c>
      <c r="AD79" s="604">
        <v>2.5</v>
      </c>
      <c r="AE79" s="604">
        <v>2.6195833333333298</v>
      </c>
      <c r="AF79" s="604">
        <v>2.8161166666666699</v>
      </c>
      <c r="AG79" s="604">
        <v>4.4857583333333304</v>
      </c>
      <c r="AH79" s="604">
        <v>5.02888</v>
      </c>
      <c r="AI79" s="604">
        <v>5.1706300000000001</v>
      </c>
      <c r="AJ79" s="604">
        <v>5.6353625000000003</v>
      </c>
      <c r="AK79" s="604">
        <v>5.7512008333333302</v>
      </c>
      <c r="AL79" s="605">
        <v>5.8103425</v>
      </c>
      <c r="AM79" s="605">
        <v>6.0495124999999996</v>
      </c>
      <c r="AN79" s="605">
        <v>6.0652691666666696</v>
      </c>
      <c r="AO79" s="605">
        <v>6.3946533333333297</v>
      </c>
      <c r="AP79" s="605">
        <v>7.3856099999999998</v>
      </c>
      <c r="AQ79" s="605">
        <v>7.7631591666666697</v>
      </c>
      <c r="AR79" s="605">
        <v>7.8585925000000003</v>
      </c>
      <c r="AS79" s="605">
        <v>7.8216450000000002</v>
      </c>
      <c r="AT79" s="605">
        <v>7.9408466666666699</v>
      </c>
      <c r="AU79" s="605">
        <v>7.94649583333333</v>
      </c>
      <c r="AV79" s="605">
        <v>7.6339441666666703</v>
      </c>
      <c r="AW79" s="605">
        <v>7.6026308333333299</v>
      </c>
      <c r="AX79" s="605">
        <v>7.6733041666666697</v>
      </c>
      <c r="AY79" s="605">
        <v>7.5600283333333298</v>
      </c>
      <c r="AZ79" s="605">
        <v>8.1615554166666708</v>
      </c>
      <c r="BA79" s="605">
        <v>8.0577708333333309</v>
      </c>
      <c r="BB79" s="605">
        <v>7.7854183333333298</v>
      </c>
    </row>
    <row r="80" spans="1:54">
      <c r="A80" s="604" t="s">
        <v>766</v>
      </c>
      <c r="B80" s="604" t="s">
        <v>765</v>
      </c>
      <c r="C80" s="604">
        <v>24.685000023684999</v>
      </c>
      <c r="D80" s="604">
        <v>24.685000023684999</v>
      </c>
      <c r="E80" s="604">
        <v>24.685000023684999</v>
      </c>
      <c r="F80" s="604">
        <v>24.685000023684999</v>
      </c>
      <c r="G80" s="604">
        <v>24.685000023684999</v>
      </c>
      <c r="H80" s="604">
        <v>24.685000023684999</v>
      </c>
      <c r="I80" s="604">
        <v>24.685000023684999</v>
      </c>
      <c r="J80" s="604">
        <v>24.685000023684999</v>
      </c>
      <c r="K80" s="604">
        <v>24.685000023684999</v>
      </c>
      <c r="L80" s="604">
        <v>24.685000023684999</v>
      </c>
      <c r="M80" s="604">
        <v>24.685000023684999</v>
      </c>
      <c r="N80" s="604">
        <v>24.612752017628001</v>
      </c>
      <c r="O80" s="604">
        <v>22.7362739789965</v>
      </c>
      <c r="P80" s="604">
        <v>20.716091769979101</v>
      </c>
      <c r="Q80" s="604">
        <v>20.556276171700802</v>
      </c>
      <c r="R80" s="604">
        <v>20.6732649333333</v>
      </c>
      <c r="S80" s="604">
        <v>21.3819569425</v>
      </c>
      <c r="T80" s="604">
        <v>21.144482672500001</v>
      </c>
      <c r="U80" s="604">
        <v>19.723540754999998</v>
      </c>
      <c r="V80" s="604">
        <v>19.1070133208333</v>
      </c>
      <c r="W80" s="604">
        <v>18.9688930416667</v>
      </c>
      <c r="X80" s="604">
        <v>20.948117119166699</v>
      </c>
      <c r="Y80" s="604">
        <v>22.366028524166701</v>
      </c>
      <c r="Z80" s="604">
        <v>23.095183975000001</v>
      </c>
      <c r="AA80" s="604">
        <v>24.089943695833298</v>
      </c>
      <c r="AB80" s="604">
        <v>24.333098786666699</v>
      </c>
      <c r="AC80" s="604">
        <v>333.45249999999999</v>
      </c>
      <c r="AD80" s="604">
        <v>428.40249999999997</v>
      </c>
      <c r="AE80" s="604">
        <v>474.39583333333297</v>
      </c>
      <c r="AF80" s="604">
        <v>591.64583333333303</v>
      </c>
      <c r="AG80" s="604">
        <v>660.16666666666697</v>
      </c>
      <c r="AH80" s="604">
        <v>753.85808333333296</v>
      </c>
      <c r="AI80" s="604">
        <v>902.00133333333304</v>
      </c>
      <c r="AJ80" s="604">
        <v>955.49033333333296</v>
      </c>
      <c r="AK80" s="604">
        <v>976.63641666666695</v>
      </c>
      <c r="AL80" s="605">
        <v>991.41150000000005</v>
      </c>
      <c r="AM80" s="605">
        <v>1004.01658333333</v>
      </c>
      <c r="AN80" s="605">
        <v>1095.3254999999999</v>
      </c>
      <c r="AO80" s="605">
        <v>1236.8317500000001</v>
      </c>
      <c r="AP80" s="605">
        <v>1387.4013333333301</v>
      </c>
      <c r="AQ80" s="605">
        <v>1746.86991666667</v>
      </c>
      <c r="AR80" s="605">
        <v>1950.55833333333</v>
      </c>
      <c r="AS80" s="605">
        <v>1975.84375</v>
      </c>
      <c r="AT80" s="605">
        <v>1984.9312500000001</v>
      </c>
      <c r="AU80" s="605">
        <v>2243.9312500000001</v>
      </c>
      <c r="AV80" s="605">
        <v>3644.3333333333298</v>
      </c>
      <c r="AW80" s="605">
        <v>5148.75</v>
      </c>
      <c r="AX80" s="605">
        <v>4197.7520041666703</v>
      </c>
      <c r="AY80" s="605">
        <v>4601.6910041666697</v>
      </c>
      <c r="AZ80" s="605">
        <v>4801.0832375</v>
      </c>
      <c r="BA80" s="605">
        <v>5726.0710208333303</v>
      </c>
      <c r="BB80" s="605">
        <v>6658.0312583333298</v>
      </c>
    </row>
    <row r="81" spans="1:54">
      <c r="A81" s="604" t="s">
        <v>764</v>
      </c>
      <c r="B81" s="604" t="s">
        <v>763</v>
      </c>
      <c r="C81" s="604">
        <v>0.44230769274999998</v>
      </c>
      <c r="D81" s="604">
        <v>0.44230769274999998</v>
      </c>
      <c r="E81" s="604">
        <v>0.44230769274999998</v>
      </c>
      <c r="F81" s="604">
        <v>0.44230769274999998</v>
      </c>
      <c r="G81" s="604">
        <v>0.44230769274999998</v>
      </c>
      <c r="H81" s="604">
        <v>0.44230769274999998</v>
      </c>
      <c r="I81" s="604">
        <v>0.44230769274999998</v>
      </c>
      <c r="J81" s="604">
        <v>0.44230769274999998</v>
      </c>
      <c r="K81" s="604">
        <v>0.44230769274999998</v>
      </c>
      <c r="L81" s="604">
        <v>0.44230769274999998</v>
      </c>
      <c r="M81" s="604">
        <v>0.44230769274999998</v>
      </c>
      <c r="N81" s="604">
        <v>0.43631031211778598</v>
      </c>
      <c r="O81" s="604">
        <v>0.41620641025384802</v>
      </c>
      <c r="P81" s="604">
        <v>0.37715641025256502</v>
      </c>
      <c r="Q81" s="604">
        <v>0.39089487179230897</v>
      </c>
      <c r="R81" s="604">
        <v>0.39297307691794903</v>
      </c>
      <c r="S81" s="604">
        <v>0.46506282050897402</v>
      </c>
      <c r="T81" s="604">
        <v>0.51759904644615595</v>
      </c>
      <c r="U81" s="604">
        <v>0.53905898101025695</v>
      </c>
      <c r="V81" s="604">
        <v>0.52395467091410297</v>
      </c>
      <c r="W81" s="604">
        <v>0.52016712113846297</v>
      </c>
      <c r="X81" s="604">
        <v>0.57444162668717902</v>
      </c>
      <c r="Y81" s="604">
        <v>0.61332410254871905</v>
      </c>
      <c r="Z81" s="604">
        <v>0.64767012819102598</v>
      </c>
      <c r="AA81" s="604">
        <v>1.6086282051281999</v>
      </c>
      <c r="AB81" s="604">
        <v>2.4502564102564102</v>
      </c>
      <c r="AC81" s="604">
        <v>3.13274358974359</v>
      </c>
      <c r="AD81" s="604">
        <v>8.6001282051282004</v>
      </c>
      <c r="AE81" s="604">
        <v>17.072410256410201</v>
      </c>
      <c r="AF81" s="604">
        <v>27.8483846153846</v>
      </c>
      <c r="AG81" s="604">
        <v>33.622410256410198</v>
      </c>
      <c r="AH81" s="604">
        <v>56.286256410256399</v>
      </c>
      <c r="AI81" s="604">
        <v>106.675576923077</v>
      </c>
      <c r="AJ81" s="604">
        <v>155.106205128205</v>
      </c>
      <c r="AK81" s="604">
        <v>198.34064102564099</v>
      </c>
      <c r="AL81" s="605">
        <v>278.03910256410302</v>
      </c>
      <c r="AM81" s="605">
        <v>405.745</v>
      </c>
      <c r="AN81" s="605">
        <v>583.66937235339606</v>
      </c>
      <c r="AO81" s="605">
        <v>589.951774567332</v>
      </c>
      <c r="AP81" s="605">
        <v>615.69913197380595</v>
      </c>
      <c r="AQ81" s="605">
        <v>711.97627443083297</v>
      </c>
      <c r="AR81" s="605">
        <v>733.03850707000004</v>
      </c>
      <c r="AS81" s="605">
        <v>696.98820361166702</v>
      </c>
      <c r="AT81" s="605">
        <v>581.20031386416701</v>
      </c>
      <c r="AU81" s="605">
        <v>528.28480930499995</v>
      </c>
      <c r="AV81" s="605">
        <v>527.46814284000004</v>
      </c>
      <c r="AW81" s="605">
        <v>522.89010961083295</v>
      </c>
      <c r="AX81" s="605">
        <v>479.26678258750002</v>
      </c>
      <c r="AY81" s="605">
        <v>447.80525556077299</v>
      </c>
      <c r="AZ81" s="605">
        <v>472.18629075489298</v>
      </c>
      <c r="BA81" s="605">
        <v>495.277021572396</v>
      </c>
      <c r="BB81" s="605">
        <v>471.86611409170001</v>
      </c>
    </row>
    <row r="82" spans="1:54">
      <c r="A82" s="604" t="s">
        <v>762</v>
      </c>
      <c r="B82" s="604" t="s">
        <v>761</v>
      </c>
      <c r="C82" s="604">
        <v>1.7142900007142901</v>
      </c>
      <c r="D82" s="604">
        <v>1.7142900007142901</v>
      </c>
      <c r="E82" s="604">
        <v>1.7142900007142901</v>
      </c>
      <c r="F82" s="604">
        <v>1.7142900007142901</v>
      </c>
      <c r="G82" s="604">
        <v>1.7142900007142901</v>
      </c>
      <c r="H82" s="604">
        <v>1.7142900007142901</v>
      </c>
      <c r="I82" s="604">
        <v>1.7142900007142901</v>
      </c>
      <c r="J82" s="604">
        <v>1.7380991672619099</v>
      </c>
      <c r="K82" s="604">
        <v>2.0000000010000001</v>
      </c>
      <c r="L82" s="604">
        <v>2.0000000010000001</v>
      </c>
      <c r="M82" s="604">
        <v>2.0000000010000001</v>
      </c>
      <c r="N82" s="604">
        <v>1.98866024493247</v>
      </c>
      <c r="O82" s="604">
        <v>2.0872729631517299</v>
      </c>
      <c r="P82" s="604">
        <v>2.1061762107568001</v>
      </c>
      <c r="Q82" s="604">
        <v>2.2268552932326</v>
      </c>
      <c r="R82" s="604">
        <v>2.3553841543784801</v>
      </c>
      <c r="S82" s="604">
        <v>2.5499999990000002</v>
      </c>
      <c r="T82" s="604">
        <v>2.5499999990000002</v>
      </c>
      <c r="U82" s="604">
        <v>2.5499999990000002</v>
      </c>
      <c r="V82" s="604">
        <v>2.5499999990000002</v>
      </c>
      <c r="W82" s="604">
        <v>2.5499999990000002</v>
      </c>
      <c r="X82" s="604">
        <v>2.8124999989999999</v>
      </c>
      <c r="Y82" s="604">
        <v>2.9999999989999999</v>
      </c>
      <c r="Z82" s="604">
        <v>2.9999999989999999</v>
      </c>
      <c r="AA82" s="604">
        <v>3.8315716662499999</v>
      </c>
      <c r="AB82" s="604">
        <v>4.2518549999166702</v>
      </c>
      <c r="AC82" s="604">
        <v>4.2724166666666701</v>
      </c>
      <c r="AD82" s="604">
        <v>9.7558333333333298</v>
      </c>
      <c r="AE82" s="604">
        <v>10</v>
      </c>
      <c r="AF82" s="604">
        <v>27.158750000000001</v>
      </c>
      <c r="AG82" s="604">
        <v>39.533333333333303</v>
      </c>
      <c r="AH82" s="604">
        <v>111.810666666667</v>
      </c>
      <c r="AI82" s="604">
        <v>125.0025</v>
      </c>
      <c r="AJ82" s="604">
        <v>126.73044166666701</v>
      </c>
      <c r="AK82" s="604">
        <v>138.290240833333</v>
      </c>
      <c r="AL82" s="605">
        <v>141.98916666666699</v>
      </c>
      <c r="AM82" s="605">
        <v>140.375</v>
      </c>
      <c r="AN82" s="605">
        <v>142.400833333333</v>
      </c>
      <c r="AO82" s="605">
        <v>150.51916666666699</v>
      </c>
      <c r="AP82" s="605">
        <v>177.995</v>
      </c>
      <c r="AQ82" s="605">
        <v>182.43</v>
      </c>
      <c r="AR82" s="605">
        <v>187.32083333333301</v>
      </c>
      <c r="AS82" s="605">
        <v>190.66499999999999</v>
      </c>
      <c r="AT82" s="605">
        <v>193.87833333333299</v>
      </c>
      <c r="AU82" s="605">
        <v>198.3075</v>
      </c>
      <c r="AV82" s="605">
        <v>199.875</v>
      </c>
      <c r="AW82" s="605">
        <v>200.18833333333299</v>
      </c>
      <c r="AX82" s="605">
        <v>202.34666666666701</v>
      </c>
      <c r="AY82" s="605">
        <v>203.63333333333301</v>
      </c>
      <c r="AZ82" s="605">
        <v>203.95</v>
      </c>
      <c r="BA82" s="605">
        <v>203.63583333333301</v>
      </c>
      <c r="BB82" s="605">
        <v>204.01750000000001</v>
      </c>
    </row>
    <row r="83" spans="1:54">
      <c r="A83" s="604" t="s">
        <v>760</v>
      </c>
      <c r="B83" s="604" t="s">
        <v>759</v>
      </c>
      <c r="C83" s="604">
        <v>5.0000000040000003</v>
      </c>
      <c r="D83" s="604">
        <v>5.0000000040000003</v>
      </c>
      <c r="E83" s="604">
        <v>5.0000000040000003</v>
      </c>
      <c r="F83" s="604">
        <v>5.0000000040000003</v>
      </c>
      <c r="G83" s="604">
        <v>5.0000000040000003</v>
      </c>
      <c r="H83" s="604">
        <v>5.0000000040000003</v>
      </c>
      <c r="I83" s="604">
        <v>5.0000000040000003</v>
      </c>
      <c r="J83" s="604">
        <v>5.0000000040000003</v>
      </c>
      <c r="K83" s="604">
        <v>5.0000000040000003</v>
      </c>
      <c r="L83" s="604">
        <v>5.0000000040000003</v>
      </c>
      <c r="M83" s="604">
        <v>5.0000000040000003</v>
      </c>
      <c r="N83" s="604">
        <v>4.9999999989999999</v>
      </c>
      <c r="O83" s="604">
        <v>5.00001842480959</v>
      </c>
      <c r="P83" s="604">
        <v>5.00000000335534</v>
      </c>
      <c r="Q83" s="604">
        <v>5.0000041458920101</v>
      </c>
      <c r="R83" s="604">
        <v>4.9999999989999999</v>
      </c>
      <c r="S83" s="604">
        <v>4.9999999989999999</v>
      </c>
      <c r="T83" s="604">
        <v>4.9999999989999999</v>
      </c>
      <c r="U83" s="604">
        <v>4.9999999989999999</v>
      </c>
      <c r="V83" s="604">
        <v>4.9999999989999999</v>
      </c>
      <c r="W83" s="604">
        <v>4.9999999989999999</v>
      </c>
      <c r="X83" s="604">
        <v>4.9999999989999999</v>
      </c>
      <c r="Y83" s="604">
        <v>4.9999999989999999</v>
      </c>
      <c r="Z83" s="604">
        <v>4.9999999989999999</v>
      </c>
      <c r="AA83" s="604">
        <v>4.9999999995833297</v>
      </c>
      <c r="AB83" s="604">
        <v>5</v>
      </c>
      <c r="AC83" s="604">
        <v>5</v>
      </c>
      <c r="AD83" s="604">
        <v>5</v>
      </c>
      <c r="AE83" s="604">
        <v>5</v>
      </c>
      <c r="AF83" s="604">
        <v>5</v>
      </c>
      <c r="AG83" s="604">
        <v>5</v>
      </c>
      <c r="AH83" s="604">
        <v>6.0341666666666702</v>
      </c>
      <c r="AI83" s="604">
        <v>9.8016666666666694</v>
      </c>
      <c r="AJ83" s="604">
        <v>12.8225</v>
      </c>
      <c r="AK83" s="604">
        <v>15.04</v>
      </c>
      <c r="AL83" s="605">
        <v>15.109733333333301</v>
      </c>
      <c r="AM83" s="605">
        <v>15.70115</v>
      </c>
      <c r="AN83" s="605">
        <v>16.654499999999999</v>
      </c>
      <c r="AO83" s="605">
        <v>16.7656666666667</v>
      </c>
      <c r="AP83" s="605">
        <v>16.937891666666701</v>
      </c>
      <c r="AQ83" s="605">
        <v>21.170666666666701</v>
      </c>
      <c r="AR83" s="605">
        <v>24.429083333333299</v>
      </c>
      <c r="AS83" s="605">
        <v>29.2504833333333</v>
      </c>
      <c r="AT83" s="605">
        <v>42.366758333333301</v>
      </c>
      <c r="AU83" s="605">
        <v>38.352033333333303</v>
      </c>
      <c r="AV83" s="605">
        <v>40.448549999999997</v>
      </c>
      <c r="AW83" s="605">
        <v>40.408516666666699</v>
      </c>
      <c r="AX83" s="605">
        <v>36.861416666666699</v>
      </c>
      <c r="AY83" s="605">
        <v>39.1075916666667</v>
      </c>
      <c r="AZ83" s="605">
        <v>41.197608333333299</v>
      </c>
      <c r="BA83" s="605">
        <v>39.797400000000003</v>
      </c>
      <c r="BB83" s="605">
        <v>40.522821939374403</v>
      </c>
    </row>
    <row r="84" spans="1:54">
      <c r="A84" s="604" t="s">
        <v>758</v>
      </c>
      <c r="B84" s="604" t="s">
        <v>757</v>
      </c>
      <c r="C84" s="604">
        <v>2.0000000010000001</v>
      </c>
      <c r="D84" s="604">
        <v>2.0000000010000001</v>
      </c>
      <c r="E84" s="604">
        <v>2.0000000010000001</v>
      </c>
      <c r="F84" s="604">
        <v>2.0000000010000001</v>
      </c>
      <c r="G84" s="604">
        <v>2.0000000010000001</v>
      </c>
      <c r="H84" s="604">
        <v>2.0000000010000001</v>
      </c>
      <c r="I84" s="604">
        <v>2.0000000010000001</v>
      </c>
      <c r="J84" s="604">
        <v>2.0000000010000001</v>
      </c>
      <c r="K84" s="604">
        <v>2.0000000010000001</v>
      </c>
      <c r="L84" s="604">
        <v>2.0000000010000001</v>
      </c>
      <c r="M84" s="604">
        <v>2.0000000010000001</v>
      </c>
      <c r="N84" s="604">
        <v>2</v>
      </c>
      <c r="O84" s="604">
        <v>2.0000092114837398</v>
      </c>
      <c r="P84" s="604">
        <v>2.0000000008388299</v>
      </c>
      <c r="Q84" s="604">
        <v>2.0000000004144698</v>
      </c>
      <c r="R84" s="604">
        <v>2</v>
      </c>
      <c r="S84" s="604">
        <v>2</v>
      </c>
      <c r="T84" s="604">
        <v>2</v>
      </c>
      <c r="U84" s="604">
        <v>2</v>
      </c>
      <c r="V84" s="604">
        <v>2</v>
      </c>
      <c r="W84" s="604">
        <v>2</v>
      </c>
      <c r="X84" s="604">
        <v>2</v>
      </c>
      <c r="Y84" s="604">
        <v>2</v>
      </c>
      <c r="Z84" s="604">
        <v>2</v>
      </c>
      <c r="AA84" s="604">
        <v>2</v>
      </c>
      <c r="AB84" s="604">
        <v>2</v>
      </c>
      <c r="AC84" s="604">
        <v>2</v>
      </c>
      <c r="AD84" s="604">
        <v>2</v>
      </c>
      <c r="AE84" s="604">
        <v>2</v>
      </c>
      <c r="AF84" s="604">
        <v>2</v>
      </c>
      <c r="AG84" s="604">
        <v>4.1119833333333302</v>
      </c>
      <c r="AH84" s="604">
        <v>5.31666666666667</v>
      </c>
      <c r="AI84" s="604">
        <v>5.4979166666666703</v>
      </c>
      <c r="AJ84" s="604">
        <v>6.4715833333333297</v>
      </c>
      <c r="AK84" s="604">
        <v>8.4087575000000001</v>
      </c>
      <c r="AL84" s="605">
        <v>9.4709866666666702</v>
      </c>
      <c r="AM84" s="605">
        <v>11.7053025</v>
      </c>
      <c r="AN84" s="605">
        <v>13.003474166666701</v>
      </c>
      <c r="AO84" s="605">
        <v>13.385014999999999</v>
      </c>
      <c r="AP84" s="605">
        <v>14.2131683333333</v>
      </c>
      <c r="AQ84" s="605">
        <v>14.8392033333333</v>
      </c>
      <c r="AR84" s="605">
        <v>15.4736666666667</v>
      </c>
      <c r="AS84" s="605">
        <v>16.4333833333333</v>
      </c>
      <c r="AT84" s="605">
        <v>17.3452916666667</v>
      </c>
      <c r="AU84" s="605">
        <v>18.206220714285699</v>
      </c>
      <c r="AV84" s="605">
        <v>18.8323416666667</v>
      </c>
      <c r="AW84" s="605">
        <v>18.895208333333301</v>
      </c>
      <c r="AX84" s="605">
        <v>18.895099999999999</v>
      </c>
      <c r="AY84" s="605">
        <v>18.9037583333333</v>
      </c>
      <c r="AZ84" s="605">
        <v>18.895099999999999</v>
      </c>
      <c r="BA84" s="605">
        <v>18.895099999999999</v>
      </c>
      <c r="BB84" s="605">
        <v>18.895099999999999</v>
      </c>
    </row>
    <row r="85" spans="1:54">
      <c r="A85" s="604" t="s">
        <v>756</v>
      </c>
      <c r="B85" s="604" t="s">
        <v>755</v>
      </c>
      <c r="C85" s="604">
        <v>5.7143000047142998</v>
      </c>
      <c r="D85" s="604">
        <v>5.7143000047142998</v>
      </c>
      <c r="E85" s="604">
        <v>5.7143000047142998</v>
      </c>
      <c r="F85" s="604">
        <v>5.7143000047142998</v>
      </c>
      <c r="G85" s="604">
        <v>5.7143000047142998</v>
      </c>
      <c r="H85" s="604">
        <v>5.7143000047142998</v>
      </c>
      <c r="I85" s="604">
        <v>5.7143000047142998</v>
      </c>
      <c r="J85" s="604">
        <v>5.7431583376002999</v>
      </c>
      <c r="K85" s="604">
        <v>6.0606000050605999</v>
      </c>
      <c r="L85" s="604">
        <v>6.0606000050605999</v>
      </c>
      <c r="M85" s="604">
        <v>6.0606000050605999</v>
      </c>
      <c r="N85" s="604">
        <v>5.9804104701834797</v>
      </c>
      <c r="O85" s="604">
        <v>5.6414166665833303</v>
      </c>
      <c r="P85" s="604">
        <v>5.1464999999999996</v>
      </c>
      <c r="Q85" s="604">
        <v>5.0315833333333302</v>
      </c>
      <c r="R85" s="604">
        <v>4.9351666665833296</v>
      </c>
      <c r="S85" s="604">
        <v>4.9047499998333297</v>
      </c>
      <c r="T85" s="604">
        <v>4.6619999999166701</v>
      </c>
      <c r="U85" s="604">
        <v>4.6836666665833304</v>
      </c>
      <c r="V85" s="604">
        <v>5.0026666664166699</v>
      </c>
      <c r="W85" s="604">
        <v>4.9760833333333299</v>
      </c>
      <c r="X85" s="604">
        <v>5.5893333333333297</v>
      </c>
      <c r="Y85" s="604">
        <v>6.0699166666666704</v>
      </c>
      <c r="Z85" s="604">
        <v>7.2651666665833297</v>
      </c>
      <c r="AA85" s="604">
        <v>7.8179999999999996</v>
      </c>
      <c r="AB85" s="604">
        <v>7.7907500000000001</v>
      </c>
      <c r="AC85" s="604">
        <v>7.8033333333333301</v>
      </c>
      <c r="AD85" s="604">
        <v>7.7982500000000003</v>
      </c>
      <c r="AE85" s="604">
        <v>7.806</v>
      </c>
      <c r="AF85" s="604">
        <v>7.7999166666666699</v>
      </c>
      <c r="AG85" s="604">
        <v>7.7897499999999997</v>
      </c>
      <c r="AH85" s="604">
        <v>7.7711666666666703</v>
      </c>
      <c r="AI85" s="604">
        <v>7.7405833333333298</v>
      </c>
      <c r="AJ85" s="604">
        <v>7.7355833333333299</v>
      </c>
      <c r="AK85" s="604">
        <v>7.7284166666666696</v>
      </c>
      <c r="AL85" s="605">
        <v>7.7358333333333302</v>
      </c>
      <c r="AM85" s="605">
        <v>7.7342541666666698</v>
      </c>
      <c r="AN85" s="605">
        <v>7.7420833333333299</v>
      </c>
      <c r="AO85" s="605">
        <v>7.7453333333333303</v>
      </c>
      <c r="AP85" s="605">
        <v>7.7575000000000003</v>
      </c>
      <c r="AQ85" s="605">
        <v>7.7911666666666699</v>
      </c>
      <c r="AR85" s="605">
        <v>7.7987500000000001</v>
      </c>
      <c r="AS85" s="605">
        <v>7.7989166666666696</v>
      </c>
      <c r="AT85" s="605">
        <v>7.7867499999999996</v>
      </c>
      <c r="AU85" s="605">
        <v>7.7880000000000003</v>
      </c>
      <c r="AV85" s="605">
        <v>7.7773333333333303</v>
      </c>
      <c r="AW85" s="605">
        <v>7.7678333333333303</v>
      </c>
      <c r="AX85" s="605">
        <v>7.80141666666667</v>
      </c>
      <c r="AY85" s="605">
        <v>7.7868333333333304</v>
      </c>
      <c r="AZ85" s="605">
        <v>7.7517500000000004</v>
      </c>
      <c r="BA85" s="605">
        <v>7.7691666666666697</v>
      </c>
      <c r="BB85" s="605">
        <v>7.7839999999999998</v>
      </c>
    </row>
    <row r="86" spans="1:54">
      <c r="A86" s="604" t="s">
        <v>754</v>
      </c>
      <c r="B86" s="604" t="s">
        <v>753</v>
      </c>
      <c r="K86" s="604">
        <v>59.999999999000003</v>
      </c>
      <c r="L86" s="604">
        <v>59.999999999000003</v>
      </c>
      <c r="M86" s="604">
        <v>59.999999999000003</v>
      </c>
      <c r="N86" s="604">
        <v>59.821616665666703</v>
      </c>
      <c r="O86" s="604">
        <v>55.259999999000001</v>
      </c>
      <c r="P86" s="604">
        <v>48.966224998999998</v>
      </c>
      <c r="Q86" s="604">
        <v>46.752399998999998</v>
      </c>
      <c r="R86" s="604">
        <v>43.971383332333303</v>
      </c>
      <c r="S86" s="604">
        <v>41.575266665666703</v>
      </c>
      <c r="T86" s="604">
        <v>40.960749999000001</v>
      </c>
      <c r="U86" s="604">
        <v>37.911349999000002</v>
      </c>
      <c r="V86" s="604">
        <v>35.577999998999999</v>
      </c>
      <c r="W86" s="604">
        <v>32.5322833323333</v>
      </c>
      <c r="X86" s="604">
        <v>34.314291665666701</v>
      </c>
      <c r="Y86" s="604">
        <v>36.630549999000003</v>
      </c>
      <c r="Z86" s="604">
        <v>42.671149999000001</v>
      </c>
      <c r="AA86" s="604">
        <v>48.042208332916701</v>
      </c>
      <c r="AB86" s="604">
        <v>50.119399999999999</v>
      </c>
      <c r="AC86" s="604">
        <v>45.832149999999999</v>
      </c>
      <c r="AD86" s="604">
        <v>46.970541666666698</v>
      </c>
      <c r="AE86" s="604">
        <v>50.413208333333301</v>
      </c>
      <c r="AF86" s="604">
        <v>59.066341666666702</v>
      </c>
      <c r="AG86" s="604">
        <v>63.205866666666701</v>
      </c>
      <c r="AH86" s="604">
        <v>74.735383333333303</v>
      </c>
      <c r="AI86" s="604">
        <v>78.988391666666701</v>
      </c>
      <c r="AJ86" s="604">
        <v>91.933183333333304</v>
      </c>
      <c r="AK86" s="604">
        <v>105.160458333333</v>
      </c>
      <c r="AL86" s="605">
        <v>125.681425</v>
      </c>
      <c r="AM86" s="605">
        <v>152.64666666666699</v>
      </c>
      <c r="AN86" s="605">
        <v>186.789166666667</v>
      </c>
      <c r="AO86" s="605">
        <v>214.40166666666701</v>
      </c>
      <c r="AP86" s="605">
        <v>237.145833333333</v>
      </c>
      <c r="AQ86" s="605">
        <v>282.17916666666702</v>
      </c>
      <c r="AR86" s="605">
        <v>286.49</v>
      </c>
      <c r="AS86" s="605">
        <v>257.886666666667</v>
      </c>
      <c r="AT86" s="605">
        <v>224.30666666666701</v>
      </c>
      <c r="AU86" s="605">
        <v>202.745833333333</v>
      </c>
      <c r="AV86" s="605">
        <v>199.58250000000001</v>
      </c>
      <c r="AW86" s="605">
        <v>210.39</v>
      </c>
      <c r="AX86" s="605">
        <v>183.62583333333299</v>
      </c>
      <c r="AY86" s="605">
        <v>172.113333333333</v>
      </c>
      <c r="AZ86" s="605">
        <v>202.34166666666701</v>
      </c>
      <c r="BA86" s="605">
        <v>207.944166666667</v>
      </c>
      <c r="BB86" s="605">
        <v>201.05500000000001</v>
      </c>
    </row>
    <row r="87" spans="1:54">
      <c r="A87" s="604" t="s">
        <v>752</v>
      </c>
      <c r="B87" s="604" t="s">
        <v>751</v>
      </c>
      <c r="C87" s="604">
        <v>0.36190474997773803</v>
      </c>
      <c r="D87" s="604">
        <v>0.40083333330882998</v>
      </c>
      <c r="E87" s="604">
        <v>0.42999999997444099</v>
      </c>
      <c r="F87" s="604">
        <v>0.42999999997444099</v>
      </c>
      <c r="G87" s="604">
        <v>0.42999999997444099</v>
      </c>
      <c r="H87" s="604">
        <v>0.42999999997444099</v>
      </c>
      <c r="I87" s="604">
        <v>0.42999999997444099</v>
      </c>
      <c r="J87" s="604">
        <v>0.441666666559482</v>
      </c>
      <c r="K87" s="604">
        <v>0.62166666663583903</v>
      </c>
      <c r="L87" s="604">
        <v>0.87999999996815803</v>
      </c>
      <c r="M87" s="604">
        <v>0.87999999996815803</v>
      </c>
      <c r="N87" s="604">
        <v>0.87999999900000003</v>
      </c>
      <c r="O87" s="604">
        <v>0.88260354595338797</v>
      </c>
      <c r="P87" s="604">
        <v>0.904449360161238</v>
      </c>
      <c r="Q87" s="604">
        <v>0.99951666650049997</v>
      </c>
      <c r="R87" s="604">
        <v>1.53694999974941</v>
      </c>
      <c r="S87" s="604">
        <v>1.82171666637135</v>
      </c>
      <c r="T87" s="604">
        <v>1.98869999967762</v>
      </c>
      <c r="U87" s="604">
        <v>2.7111083328974801</v>
      </c>
      <c r="V87" s="604">
        <v>3.5259999994328202</v>
      </c>
      <c r="W87" s="604">
        <v>4.7976416658989001</v>
      </c>
      <c r="X87" s="604">
        <v>7.2241833323333298</v>
      </c>
      <c r="Y87" s="604">
        <v>12.35153333275</v>
      </c>
      <c r="Z87" s="604">
        <v>24.842766665749998</v>
      </c>
      <c r="AA87" s="604">
        <v>31.693741666249998</v>
      </c>
      <c r="AB87" s="604">
        <v>41.507666666666701</v>
      </c>
      <c r="AC87" s="604">
        <v>41.104158333333302</v>
      </c>
      <c r="AD87" s="604">
        <v>38.677183333333303</v>
      </c>
      <c r="AE87" s="604">
        <v>43.0139833333333</v>
      </c>
      <c r="AF87" s="604">
        <v>57.041791666666697</v>
      </c>
      <c r="AG87" s="604">
        <v>58.283774999999999</v>
      </c>
      <c r="AH87" s="604">
        <v>58.996341666666702</v>
      </c>
      <c r="AI87" s="604">
        <v>57.545933333333302</v>
      </c>
      <c r="AJ87" s="604">
        <v>67.6031816666667</v>
      </c>
      <c r="AK87" s="604">
        <v>69.944378333333304</v>
      </c>
      <c r="AL87" s="605">
        <v>64.691666666666706</v>
      </c>
      <c r="AM87" s="605">
        <v>66.5</v>
      </c>
      <c r="AN87" s="605">
        <v>70.904290833333306</v>
      </c>
      <c r="AO87" s="605">
        <v>70.9583333333333</v>
      </c>
      <c r="AP87" s="605">
        <v>72.335293333333297</v>
      </c>
      <c r="AQ87" s="605">
        <v>78.615946666666702</v>
      </c>
      <c r="AR87" s="605">
        <v>97.424603333333295</v>
      </c>
      <c r="AS87" s="605">
        <v>91.661666666666704</v>
      </c>
      <c r="AT87" s="605">
        <v>76.708982500000005</v>
      </c>
      <c r="AU87" s="605">
        <v>70.191666666666706</v>
      </c>
      <c r="AV87" s="605">
        <v>62.981666666666698</v>
      </c>
      <c r="AW87" s="605">
        <v>70.180000000000007</v>
      </c>
      <c r="AX87" s="605">
        <v>64.055000000000007</v>
      </c>
      <c r="AY87" s="605">
        <v>87.9479166666667</v>
      </c>
      <c r="AZ87" s="605">
        <v>123.638381413044</v>
      </c>
      <c r="BA87" s="605">
        <v>122.24181120516501</v>
      </c>
      <c r="BB87" s="605">
        <v>115.954039762284</v>
      </c>
    </row>
    <row r="88" spans="1:54">
      <c r="A88" s="604" t="s">
        <v>367</v>
      </c>
      <c r="B88" s="604" t="s">
        <v>750</v>
      </c>
      <c r="C88" s="604">
        <v>4.7619000037618999</v>
      </c>
      <c r="D88" s="604">
        <v>4.7619000037618999</v>
      </c>
      <c r="E88" s="604">
        <v>4.7619000037618999</v>
      </c>
      <c r="F88" s="604">
        <v>4.7619000037618999</v>
      </c>
      <c r="G88" s="604">
        <v>4.7619000037618999</v>
      </c>
      <c r="H88" s="604">
        <v>4.7619000037618999</v>
      </c>
      <c r="I88" s="604">
        <v>6.35912500535912</v>
      </c>
      <c r="J88" s="604">
        <v>7.5000000064999996</v>
      </c>
      <c r="K88" s="604">
        <v>7.5000000064999996</v>
      </c>
      <c r="L88" s="604">
        <v>7.5000000064999996</v>
      </c>
      <c r="M88" s="604">
        <v>7.5000000064999996</v>
      </c>
      <c r="N88" s="604">
        <v>7.4919352309682399</v>
      </c>
      <c r="O88" s="604">
        <v>7.5944683739493604</v>
      </c>
      <c r="P88" s="604">
        <v>7.7420385621496797</v>
      </c>
      <c r="Q88" s="604">
        <v>8.1016032272182894</v>
      </c>
      <c r="R88" s="604">
        <v>8.3758919456538603</v>
      </c>
      <c r="S88" s="604">
        <v>8.9604127281239201</v>
      </c>
      <c r="T88" s="604">
        <v>8.7385761713145698</v>
      </c>
      <c r="U88" s="604">
        <v>8.1928403484039301</v>
      </c>
      <c r="V88" s="604">
        <v>8.12579094635689</v>
      </c>
      <c r="W88" s="604">
        <v>7.8629447011379803</v>
      </c>
      <c r="X88" s="604">
        <v>8.6585228170931696</v>
      </c>
      <c r="Y88" s="604">
        <v>9.4551319334863901</v>
      </c>
      <c r="Z88" s="604">
        <v>10.098898244046101</v>
      </c>
      <c r="AA88" s="604">
        <v>11.3625833326667</v>
      </c>
      <c r="AB88" s="604">
        <v>12.368749999583301</v>
      </c>
      <c r="AC88" s="604">
        <v>12.61083333325</v>
      </c>
      <c r="AD88" s="604">
        <v>12.961499999999999</v>
      </c>
      <c r="AE88" s="604">
        <v>13.9170833333333</v>
      </c>
      <c r="AF88" s="604">
        <v>16.2255</v>
      </c>
      <c r="AG88" s="604">
        <v>17.503499999999999</v>
      </c>
      <c r="AH88" s="604">
        <v>22.742433333333299</v>
      </c>
      <c r="AI88" s="604">
        <v>25.9180833333333</v>
      </c>
      <c r="AJ88" s="604">
        <v>30.4932916666667</v>
      </c>
      <c r="AK88" s="604">
        <v>31.373742499999999</v>
      </c>
      <c r="AL88" s="605">
        <v>32.4270766666667</v>
      </c>
      <c r="AM88" s="605">
        <v>35.433173333333301</v>
      </c>
      <c r="AN88" s="605">
        <v>36.313285833333303</v>
      </c>
      <c r="AO88" s="605">
        <v>41.259365000000003</v>
      </c>
      <c r="AP88" s="605">
        <v>43.055428333333303</v>
      </c>
      <c r="AQ88" s="605">
        <v>44.941605000000003</v>
      </c>
      <c r="AR88" s="605">
        <v>47.186414166666701</v>
      </c>
      <c r="AS88" s="605">
        <v>48.610319166666699</v>
      </c>
      <c r="AT88" s="605">
        <v>46.583284166666701</v>
      </c>
      <c r="AU88" s="605">
        <v>45.316466666666699</v>
      </c>
      <c r="AV88" s="605">
        <v>44.099975000000001</v>
      </c>
      <c r="AW88" s="605">
        <v>45.3070083333333</v>
      </c>
      <c r="AX88" s="605">
        <v>41.3485333333333</v>
      </c>
      <c r="AY88" s="605">
        <v>43.505183333333299</v>
      </c>
      <c r="AZ88" s="605">
        <v>48.405266666666698</v>
      </c>
      <c r="BA88" s="605">
        <v>45.725812121212101</v>
      </c>
      <c r="BB88" s="605">
        <v>46.670466666666698</v>
      </c>
    </row>
    <row r="89" spans="1:54">
      <c r="A89" s="604" t="s">
        <v>389</v>
      </c>
      <c r="B89" s="604" t="s">
        <v>749</v>
      </c>
      <c r="J89" s="604">
        <v>149.583333333333</v>
      </c>
      <c r="K89" s="604">
        <v>296.29166666666703</v>
      </c>
      <c r="L89" s="604">
        <v>326</v>
      </c>
      <c r="M89" s="604">
        <v>362.83333333333297</v>
      </c>
      <c r="N89" s="604">
        <v>391.875</v>
      </c>
      <c r="O89" s="604">
        <v>415</v>
      </c>
      <c r="P89" s="604">
        <v>415</v>
      </c>
      <c r="Q89" s="604">
        <v>415</v>
      </c>
      <c r="R89" s="604">
        <v>414.99999999900001</v>
      </c>
      <c r="S89" s="604">
        <v>414.99999999900001</v>
      </c>
      <c r="T89" s="604">
        <v>414.99999999900001</v>
      </c>
      <c r="U89" s="604">
        <v>442.045416665917</v>
      </c>
      <c r="V89" s="604">
        <v>623.05549999908305</v>
      </c>
      <c r="W89" s="604">
        <v>626.99399999858304</v>
      </c>
      <c r="X89" s="604">
        <v>631.75666666416703</v>
      </c>
      <c r="Y89" s="604">
        <v>661.42074999925001</v>
      </c>
      <c r="Z89" s="604">
        <v>909.26483333199997</v>
      </c>
      <c r="AA89" s="604">
        <v>1025.9448333314999</v>
      </c>
      <c r="AB89" s="604">
        <v>1110.57999999967</v>
      </c>
      <c r="AC89" s="604">
        <v>1282.5599999997501</v>
      </c>
      <c r="AD89" s="604">
        <v>1643.8483333333299</v>
      </c>
      <c r="AE89" s="604">
        <v>1685.7041666666701</v>
      </c>
      <c r="AF89" s="604">
        <v>1770.0591666666701</v>
      </c>
      <c r="AG89" s="604">
        <v>1842.8133333333301</v>
      </c>
      <c r="AH89" s="604">
        <v>1950.3175000000001</v>
      </c>
      <c r="AI89" s="604">
        <v>2029.9208333333299</v>
      </c>
      <c r="AJ89" s="604">
        <v>2087.10386666667</v>
      </c>
      <c r="AK89" s="604">
        <v>2160.7536749999999</v>
      </c>
      <c r="AL89" s="605">
        <v>2248.6079749999999</v>
      </c>
      <c r="AM89" s="605">
        <v>2342.2962916666702</v>
      </c>
      <c r="AN89" s="605">
        <v>2909.38</v>
      </c>
      <c r="AO89" s="605">
        <v>10013.622499999999</v>
      </c>
      <c r="AP89" s="605">
        <v>7855.15</v>
      </c>
      <c r="AQ89" s="605">
        <v>8421.7749999999996</v>
      </c>
      <c r="AR89" s="605">
        <v>10260.85</v>
      </c>
      <c r="AS89" s="605">
        <v>9311.1916666666693</v>
      </c>
      <c r="AT89" s="605">
        <v>8577.1333333333296</v>
      </c>
      <c r="AU89" s="605">
        <v>8938.85</v>
      </c>
      <c r="AV89" s="605">
        <v>9704.7416666666704</v>
      </c>
      <c r="AW89" s="605">
        <v>9159.3166666666693</v>
      </c>
      <c r="AX89" s="605">
        <v>9141</v>
      </c>
      <c r="AY89" s="605">
        <v>9698.9624999999996</v>
      </c>
      <c r="AZ89" s="605">
        <v>10389.9375</v>
      </c>
      <c r="BA89" s="605">
        <v>9090.4333333333307</v>
      </c>
      <c r="BB89" s="605">
        <v>8770.4333333333307</v>
      </c>
    </row>
    <row r="90" spans="1:54">
      <c r="A90" s="604" t="s">
        <v>748</v>
      </c>
      <c r="B90" s="604" t="s">
        <v>747</v>
      </c>
      <c r="C90" s="604">
        <v>75.750000075749995</v>
      </c>
      <c r="D90" s="604">
        <v>75.750000075749995</v>
      </c>
      <c r="E90" s="604">
        <v>75.750000075749995</v>
      </c>
      <c r="F90" s="604">
        <v>75.750000075749995</v>
      </c>
      <c r="G90" s="604">
        <v>75.750000075749995</v>
      </c>
      <c r="H90" s="604">
        <v>75.750000075749995</v>
      </c>
      <c r="I90" s="604">
        <v>75.750000075749995</v>
      </c>
      <c r="J90" s="604">
        <v>75.750000075749995</v>
      </c>
      <c r="K90" s="604">
        <v>75.750000075749995</v>
      </c>
      <c r="L90" s="604">
        <v>75.750000075749995</v>
      </c>
      <c r="M90" s="604">
        <v>75.750000075749995</v>
      </c>
      <c r="N90" s="604">
        <v>75.75</v>
      </c>
      <c r="O90" s="604">
        <v>75.749970134520197</v>
      </c>
      <c r="P90" s="604">
        <v>68.886586299955795</v>
      </c>
      <c r="Q90" s="604">
        <v>67.643519653406102</v>
      </c>
      <c r="R90" s="604">
        <v>67.657123377125998</v>
      </c>
      <c r="S90" s="604">
        <v>70.241330889920903</v>
      </c>
      <c r="T90" s="604">
        <v>70.636005612111802</v>
      </c>
      <c r="U90" s="604">
        <v>70.494300147965305</v>
      </c>
      <c r="V90" s="604">
        <v>70.494300147965305</v>
      </c>
      <c r="W90" s="604">
        <v>70.634121762262197</v>
      </c>
      <c r="X90" s="604">
        <v>78.349367399732799</v>
      </c>
      <c r="Y90" s="604">
        <v>83.625361877843503</v>
      </c>
      <c r="Z90" s="604">
        <v>86.381516466427499</v>
      </c>
      <c r="AA90" s="604">
        <v>90.054338689963899</v>
      </c>
      <c r="AB90" s="604">
        <v>91.0765185457972</v>
      </c>
      <c r="AC90" s="604">
        <v>78.781318994785295</v>
      </c>
      <c r="AD90" s="604">
        <v>71.4797366114949</v>
      </c>
      <c r="AE90" s="604">
        <v>68.701976107576101</v>
      </c>
      <c r="AF90" s="604">
        <v>72.034555178116094</v>
      </c>
      <c r="AG90" s="604">
        <v>68.114565284412194</v>
      </c>
      <c r="AH90" s="604">
        <v>67.523903571209402</v>
      </c>
      <c r="AI90" s="604">
        <v>65.569951945583398</v>
      </c>
      <c r="AJ90" s="604">
        <v>1268.11958139372</v>
      </c>
      <c r="AK90" s="604">
        <v>1749.2300429804</v>
      </c>
      <c r="AL90" s="605">
        <v>1748.4065258486501</v>
      </c>
      <c r="AM90" s="605">
        <v>1751.2427273527301</v>
      </c>
      <c r="AN90" s="605">
        <v>1753.4019185028001</v>
      </c>
      <c r="AO90" s="605">
        <v>1752.3424015082801</v>
      </c>
      <c r="AP90" s="605">
        <v>1753.4113910962401</v>
      </c>
      <c r="AQ90" s="605">
        <v>1764.9128808432399</v>
      </c>
      <c r="AR90" s="605">
        <v>1754.0421462863601</v>
      </c>
      <c r="AS90" s="605">
        <v>6907.0438640716502</v>
      </c>
      <c r="AT90" s="605">
        <v>8193.8875191666702</v>
      </c>
      <c r="AU90" s="605">
        <v>8613.9894207500001</v>
      </c>
      <c r="AV90" s="605">
        <v>8963.9589066666704</v>
      </c>
      <c r="AW90" s="605">
        <v>9170.9428774999997</v>
      </c>
      <c r="AX90" s="605">
        <v>9281.1518283333298</v>
      </c>
      <c r="AY90" s="605">
        <v>9428.5282608333291</v>
      </c>
      <c r="AZ90" s="605">
        <v>9864.3024562682003</v>
      </c>
      <c r="BA90" s="605">
        <v>10254.176470289</v>
      </c>
      <c r="BB90" s="605">
        <v>10616.306643907599</v>
      </c>
    </row>
    <row r="91" spans="1:54">
      <c r="A91" s="604" t="s">
        <v>746</v>
      </c>
      <c r="B91" s="604" t="s">
        <v>745</v>
      </c>
      <c r="C91" s="604">
        <v>0.357142999357143</v>
      </c>
      <c r="D91" s="604">
        <v>0.357142999357143</v>
      </c>
      <c r="E91" s="604">
        <v>0.357142999357143</v>
      </c>
      <c r="F91" s="604">
        <v>0.357142999357143</v>
      </c>
      <c r="G91" s="604">
        <v>0.357142999357143</v>
      </c>
      <c r="H91" s="604">
        <v>0.357142999357143</v>
      </c>
      <c r="I91" s="604">
        <v>0.357142999357143</v>
      </c>
      <c r="J91" s="604">
        <v>0.357142999357143</v>
      </c>
      <c r="K91" s="604">
        <v>0.357142999357143</v>
      </c>
      <c r="L91" s="604">
        <v>0.357142999357143</v>
      </c>
      <c r="M91" s="604">
        <v>0.357142999357143</v>
      </c>
      <c r="N91" s="604">
        <v>0.35372453227276002</v>
      </c>
      <c r="O91" s="604">
        <v>0.32894879786402298</v>
      </c>
      <c r="P91" s="604">
        <v>0.299720767372464</v>
      </c>
      <c r="Q91" s="604">
        <v>0.29568311107206002</v>
      </c>
      <c r="R91" s="604">
        <v>0.29531366749907301</v>
      </c>
      <c r="S91" s="604">
        <v>0.29531366749907301</v>
      </c>
      <c r="T91" s="604">
        <v>0.29531366749907301</v>
      </c>
      <c r="U91" s="604">
        <v>0.29531366749907301</v>
      </c>
      <c r="V91" s="604">
        <v>0.29531366749907301</v>
      </c>
      <c r="W91" s="604">
        <v>0.29531366749907301</v>
      </c>
      <c r="X91" s="604">
        <v>0.29531366749907301</v>
      </c>
      <c r="Y91" s="604">
        <v>0.29850454795786402</v>
      </c>
      <c r="Z91" s="604">
        <v>0.31085731348123802</v>
      </c>
      <c r="AA91" s="604">
        <v>0.310857313424869</v>
      </c>
      <c r="AB91" s="604">
        <v>0.31085731338460598</v>
      </c>
      <c r="AC91" s="604">
        <v>0.31085731338460598</v>
      </c>
      <c r="AD91" s="604">
        <v>0.31085731338460598</v>
      </c>
      <c r="AE91" s="604">
        <v>0.31085731338460598</v>
      </c>
      <c r="AF91" s="604">
        <v>0.31085731338460598</v>
      </c>
      <c r="AG91" s="604">
        <v>0.31085731338460598</v>
      </c>
      <c r="AH91" s="604">
        <v>0.31085731338460598</v>
      </c>
      <c r="AI91" s="604">
        <v>0.31085731338460598</v>
      </c>
      <c r="AJ91" s="604">
        <v>0.31085731338460598</v>
      </c>
      <c r="AK91" s="604">
        <v>0.31085731338460598</v>
      </c>
      <c r="AL91" s="605">
        <v>0.31085731338460598</v>
      </c>
      <c r="AM91" s="605">
        <v>0.31085731338460598</v>
      </c>
      <c r="AN91" s="605">
        <v>0.31085731338460598</v>
      </c>
      <c r="AO91" s="605">
        <v>0.31085731338460598</v>
      </c>
      <c r="AP91" s="605">
        <v>0.31085731338460598</v>
      </c>
      <c r="AQ91" s="605">
        <v>0.31085731338460598</v>
      </c>
      <c r="AR91" s="605">
        <v>0.31085731338460598</v>
      </c>
      <c r="AS91" s="605">
        <v>0.31085739391174699</v>
      </c>
      <c r="AT91" s="605">
        <v>2133.7777777000001</v>
      </c>
      <c r="AU91" s="605">
        <v>1453.4166666666699</v>
      </c>
      <c r="AV91" s="605">
        <v>1472</v>
      </c>
      <c r="AW91" s="605">
        <v>1467.4166666666699</v>
      </c>
      <c r="AX91" s="605">
        <v>1254.5672185870401</v>
      </c>
      <c r="AY91" s="605">
        <v>1193.0833333333301</v>
      </c>
      <c r="AZ91" s="605">
        <v>1170</v>
      </c>
      <c r="BA91" s="605">
        <v>1170</v>
      </c>
      <c r="BB91" s="605">
        <v>1170</v>
      </c>
    </row>
    <row r="92" spans="1:54">
      <c r="A92" s="604" t="s">
        <v>744</v>
      </c>
      <c r="B92" s="604" t="s">
        <v>743</v>
      </c>
      <c r="C92" s="604">
        <v>0.357142999357143</v>
      </c>
      <c r="D92" s="604">
        <v>0.357142999357143</v>
      </c>
      <c r="E92" s="604">
        <v>0.357142999357143</v>
      </c>
      <c r="F92" s="604">
        <v>0.357142999357143</v>
      </c>
      <c r="G92" s="604">
        <v>0.357142999357143</v>
      </c>
      <c r="H92" s="604">
        <v>0.357142999357143</v>
      </c>
      <c r="I92" s="604">
        <v>0.357142999357143</v>
      </c>
      <c r="J92" s="604">
        <v>0.36210333266567502</v>
      </c>
      <c r="K92" s="604">
        <v>0.41666699941666702</v>
      </c>
      <c r="L92" s="604">
        <v>0.41666699941666702</v>
      </c>
      <c r="M92" s="604">
        <v>0.41666699941666702</v>
      </c>
      <c r="N92" s="604">
        <v>0.41092022003512402</v>
      </c>
      <c r="O92" s="604">
        <v>0.40039046153000801</v>
      </c>
      <c r="P92" s="604">
        <v>0.40817094529930797</v>
      </c>
      <c r="Q92" s="604">
        <v>0.42775643974766298</v>
      </c>
      <c r="R92" s="604">
        <v>0.45204116566666702</v>
      </c>
      <c r="S92" s="604">
        <v>0.55650983233333295</v>
      </c>
      <c r="T92" s="604">
        <v>0.57327199900000003</v>
      </c>
      <c r="U92" s="604">
        <v>0.52150458233333297</v>
      </c>
      <c r="V92" s="604">
        <v>0.48859487408443097</v>
      </c>
      <c r="W92" s="604">
        <v>0.48664527682958703</v>
      </c>
      <c r="X92" s="604">
        <v>0.62129806687560296</v>
      </c>
      <c r="Y92" s="604">
        <v>0.70456163604996203</v>
      </c>
      <c r="Z92" s="604">
        <v>0.80467792271777405</v>
      </c>
      <c r="AA92" s="604">
        <v>0.92255349958333299</v>
      </c>
      <c r="AB92" s="604">
        <v>0.94561499991666698</v>
      </c>
      <c r="AC92" s="604">
        <v>0.74312833316666704</v>
      </c>
      <c r="AD92" s="604">
        <v>0.67291666666666705</v>
      </c>
      <c r="AE92" s="604">
        <v>0.65646749999999998</v>
      </c>
      <c r="AF92" s="604">
        <v>0.70554333333333297</v>
      </c>
      <c r="AG92" s="604">
        <v>0.60458833333333295</v>
      </c>
      <c r="AH92" s="604">
        <v>0.62129749999999995</v>
      </c>
      <c r="AI92" s="604">
        <v>0.58772083333333303</v>
      </c>
      <c r="AJ92" s="604">
        <v>0.67724930666666705</v>
      </c>
      <c r="AK92" s="604">
        <v>0.66862810166666697</v>
      </c>
      <c r="AL92" s="605">
        <v>0.62373307499999997</v>
      </c>
      <c r="AM92" s="605">
        <v>0.62502836833333297</v>
      </c>
      <c r="AN92" s="605">
        <v>0.65964312666666702</v>
      </c>
      <c r="AO92" s="605">
        <v>0.70227099833333295</v>
      </c>
      <c r="AP92" s="605"/>
      <c r="AQ92" s="605"/>
      <c r="AR92" s="605"/>
      <c r="AS92" s="605"/>
      <c r="AT92" s="605"/>
      <c r="AU92" s="605"/>
      <c r="AV92" s="605"/>
      <c r="AW92" s="605"/>
      <c r="AX92" s="605"/>
      <c r="AY92" s="605"/>
      <c r="AZ92" s="605"/>
      <c r="BA92" s="605"/>
      <c r="BB92" s="605"/>
    </row>
    <row r="93" spans="1:54">
      <c r="A93" s="604" t="s">
        <v>742</v>
      </c>
      <c r="B93" s="604" t="s">
        <v>741</v>
      </c>
      <c r="C93" s="604">
        <v>0.357142999357143</v>
      </c>
      <c r="D93" s="604">
        <v>0.357142999357143</v>
      </c>
      <c r="E93" s="604">
        <v>0.357142999357143</v>
      </c>
      <c r="F93" s="604">
        <v>0.357142999357143</v>
      </c>
      <c r="G93" s="604">
        <v>0.357142999357143</v>
      </c>
      <c r="H93" s="604">
        <v>0.357142999357143</v>
      </c>
      <c r="I93" s="604">
        <v>0.357142999357143</v>
      </c>
      <c r="J93" s="604">
        <v>0.36706399936706402</v>
      </c>
      <c r="K93" s="604">
        <v>0.41666699941666702</v>
      </c>
      <c r="L93" s="604">
        <v>0.41666699941666702</v>
      </c>
      <c r="M93" s="604">
        <v>0.41666699941666702</v>
      </c>
      <c r="N93" s="604">
        <v>0.40916028052403602</v>
      </c>
      <c r="O93" s="604">
        <v>0.39968025595510798</v>
      </c>
      <c r="P93" s="604">
        <v>0.40783034274381302</v>
      </c>
      <c r="Q93" s="604">
        <v>0.42946499900000001</v>
      </c>
      <c r="R93" s="604">
        <v>0.45204116566666702</v>
      </c>
      <c r="S93" s="604">
        <v>0.55650983233333295</v>
      </c>
      <c r="T93" s="604">
        <v>0.57327199900000003</v>
      </c>
      <c r="U93" s="604">
        <v>0.52150458233333297</v>
      </c>
      <c r="V93" s="604">
        <v>0.47218116566666701</v>
      </c>
      <c r="W93" s="604">
        <v>0.43029499900000001</v>
      </c>
      <c r="X93" s="604">
        <v>0.49764133233333302</v>
      </c>
      <c r="Y93" s="604">
        <v>0.57244683233333304</v>
      </c>
      <c r="Z93" s="604">
        <v>0.65972458233333298</v>
      </c>
      <c r="AA93" s="604">
        <v>0.75180666625000003</v>
      </c>
      <c r="AB93" s="604">
        <v>0.77924599974999997</v>
      </c>
      <c r="AC93" s="604">
        <v>0.68219733333333299</v>
      </c>
      <c r="AD93" s="604">
        <v>0.61192650000000004</v>
      </c>
      <c r="AE93" s="604">
        <v>0.56217016666666697</v>
      </c>
      <c r="AF93" s="604">
        <v>0.61117275000000004</v>
      </c>
      <c r="AG93" s="604">
        <v>0.56317716666666695</v>
      </c>
      <c r="AH93" s="604">
        <v>0.56701533333333298</v>
      </c>
      <c r="AI93" s="604">
        <v>0.56977416666666703</v>
      </c>
      <c r="AJ93" s="604">
        <v>0.66675655333333295</v>
      </c>
      <c r="AK93" s="604">
        <v>0.65342660416666698</v>
      </c>
      <c r="AL93" s="605">
        <v>0.63366811999999995</v>
      </c>
      <c r="AM93" s="605">
        <v>0.64095825500000003</v>
      </c>
      <c r="AN93" s="605">
        <v>0.61083611416666705</v>
      </c>
      <c r="AO93" s="605">
        <v>0.60382359416666698</v>
      </c>
      <c r="AP93" s="605">
        <v>0.61805684500000002</v>
      </c>
      <c r="AQ93" s="605">
        <v>0.66093083333333302</v>
      </c>
      <c r="AR93" s="605">
        <v>0.69465500000000002</v>
      </c>
      <c r="AS93" s="605">
        <v>0.66722333333333295</v>
      </c>
      <c r="AT93" s="605">
        <v>0.61247249999999998</v>
      </c>
      <c r="AU93" s="605">
        <v>0.54618</v>
      </c>
      <c r="AV93" s="605">
        <v>0.54999833333333303</v>
      </c>
      <c r="AW93" s="605">
        <v>0.54348666666666701</v>
      </c>
      <c r="AX93" s="605">
        <v>0.499771666666667</v>
      </c>
      <c r="AY93" s="605">
        <v>0.54396624999999998</v>
      </c>
      <c r="AZ93" s="605">
        <v>0.64191926349599604</v>
      </c>
      <c r="BA93" s="605">
        <v>0.64717934556016499</v>
      </c>
      <c r="BB93" s="605">
        <v>0.62414083574049495</v>
      </c>
    </row>
    <row r="94" spans="1:54">
      <c r="A94" s="604" t="s">
        <v>740</v>
      </c>
      <c r="B94" s="604" t="s">
        <v>739</v>
      </c>
      <c r="C94" s="604">
        <v>1.7999960538263101E-4</v>
      </c>
      <c r="D94" s="604">
        <v>1.7999960538263101E-4</v>
      </c>
      <c r="E94" s="604">
        <v>2.89999364288684E-4</v>
      </c>
      <c r="F94" s="604">
        <v>2.9999934237105199E-4</v>
      </c>
      <c r="G94" s="604">
        <v>2.9999934237105199E-4</v>
      </c>
      <c r="H94" s="604">
        <v>2.9999934237105199E-4</v>
      </c>
      <c r="I94" s="604">
        <v>2.9999934237105199E-4</v>
      </c>
      <c r="J94" s="604">
        <v>3.0833265743969202E-4</v>
      </c>
      <c r="K94" s="604">
        <v>3.4999923278289402E-4</v>
      </c>
      <c r="L94" s="604">
        <v>3.4999923278289402E-4</v>
      </c>
      <c r="M94" s="604">
        <v>3.4999923278289402E-4</v>
      </c>
      <c r="N94" s="604">
        <v>4.1999947816918898E-4</v>
      </c>
      <c r="O94" s="604">
        <v>4.1797967141147098E-4</v>
      </c>
      <c r="P94" s="604">
        <v>4.1946923065525998E-4</v>
      </c>
      <c r="Q94" s="604">
        <v>4.4515339823069901E-4</v>
      </c>
      <c r="R94" s="604">
        <v>6.3361493114652697E-4</v>
      </c>
      <c r="S94" s="604">
        <v>7.9255714918527302E-4</v>
      </c>
      <c r="T94" s="604">
        <v>1.0445457989628E-3</v>
      </c>
      <c r="U94" s="604">
        <v>1.7435371736355201E-3</v>
      </c>
      <c r="V94" s="604">
        <v>2.5406369082757599E-3</v>
      </c>
      <c r="W94" s="604">
        <v>5.1242916656839398E-3</v>
      </c>
      <c r="X94" s="604">
        <v>1.14305749992885E-2</v>
      </c>
      <c r="Y94" s="604">
        <v>2.4266999999081801E-2</v>
      </c>
      <c r="Z94" s="604">
        <v>5.6214491666022798E-2</v>
      </c>
      <c r="AA94" s="604">
        <v>0.29320966666707199</v>
      </c>
      <c r="AB94" s="604">
        <v>1.1788493333343899</v>
      </c>
      <c r="AC94" s="604">
        <v>1.4878416665833301</v>
      </c>
      <c r="AD94" s="604">
        <v>1.5946416666666701</v>
      </c>
      <c r="AE94" s="604">
        <v>1.59893333333333</v>
      </c>
      <c r="AF94" s="604">
        <v>1.91641666666667</v>
      </c>
      <c r="AG94" s="604">
        <v>2.0161750000000001</v>
      </c>
      <c r="AH94" s="604">
        <v>2.2791083333333302</v>
      </c>
      <c r="AI94" s="604">
        <v>2.45908333333333</v>
      </c>
      <c r="AJ94" s="604">
        <v>2.83008333333333</v>
      </c>
      <c r="AK94" s="604">
        <v>3.01105520833333</v>
      </c>
      <c r="AL94" s="605">
        <v>3.0112916666666698</v>
      </c>
      <c r="AM94" s="605">
        <v>3.1916500000000001</v>
      </c>
      <c r="AN94" s="605">
        <v>3.4493499999999999</v>
      </c>
      <c r="AO94" s="605">
        <v>3.8000750000000001</v>
      </c>
      <c r="AP94" s="605">
        <v>4.1397166666666703</v>
      </c>
      <c r="AQ94" s="605">
        <v>4.0773333333333301</v>
      </c>
      <c r="AR94" s="605">
        <v>4.2056500000000003</v>
      </c>
      <c r="AS94" s="605">
        <v>4.737825</v>
      </c>
      <c r="AT94" s="605">
        <v>4.55413333333333</v>
      </c>
      <c r="AU94" s="605">
        <v>4.4819833333333303</v>
      </c>
      <c r="AV94" s="605">
        <v>4.4877000000000002</v>
      </c>
      <c r="AW94" s="605">
        <v>4.45580833333333</v>
      </c>
      <c r="AX94" s="605">
        <v>4.1080829490557802</v>
      </c>
      <c r="AY94" s="605">
        <v>3.5880211940836899</v>
      </c>
      <c r="AZ94" s="605">
        <v>3.9323354779166699</v>
      </c>
      <c r="BA94" s="605">
        <v>3.7389749999999999</v>
      </c>
      <c r="BB94" s="605">
        <v>3.5781293062201001</v>
      </c>
    </row>
    <row r="95" spans="1:54">
      <c r="A95" s="604" t="s">
        <v>738</v>
      </c>
      <c r="B95" s="604" t="s">
        <v>737</v>
      </c>
      <c r="C95" s="604">
        <v>623.98750046924999</v>
      </c>
      <c r="D95" s="604">
        <v>625.00000062499998</v>
      </c>
      <c r="E95" s="604">
        <v>625.00000062499998</v>
      </c>
      <c r="F95" s="604">
        <v>625.00000062499998</v>
      </c>
      <c r="G95" s="604">
        <v>625.00000062499998</v>
      </c>
      <c r="H95" s="604">
        <v>625.00000062499998</v>
      </c>
      <c r="I95" s="604">
        <v>625.00000062499998</v>
      </c>
      <c r="J95" s="604">
        <v>625.00000062499998</v>
      </c>
      <c r="K95" s="604">
        <v>625.00000062499998</v>
      </c>
      <c r="L95" s="604">
        <v>625.00000062499998</v>
      </c>
      <c r="M95" s="604">
        <v>625.00000062499998</v>
      </c>
      <c r="N95" s="604">
        <v>620.35928929756199</v>
      </c>
      <c r="O95" s="604">
        <v>583.21749999941699</v>
      </c>
      <c r="P95" s="604">
        <v>582.99583333191697</v>
      </c>
      <c r="Q95" s="604">
        <v>650.34333333183304</v>
      </c>
      <c r="R95" s="604">
        <v>652.84916666599997</v>
      </c>
      <c r="S95" s="604">
        <v>832.33499999966705</v>
      </c>
      <c r="T95" s="604">
        <v>882.38833333125001</v>
      </c>
      <c r="U95" s="604">
        <v>848.663333330917</v>
      </c>
      <c r="V95" s="604">
        <v>830.86166666591703</v>
      </c>
      <c r="W95" s="604">
        <v>856.44749999741703</v>
      </c>
      <c r="X95" s="604">
        <v>1136.7649999995799</v>
      </c>
      <c r="Y95" s="604">
        <v>1352.50999999808</v>
      </c>
      <c r="Z95" s="604">
        <v>1518.84833333283</v>
      </c>
      <c r="AA95" s="604">
        <v>1756.9608333318299</v>
      </c>
      <c r="AB95" s="604">
        <v>1909.4391666639999</v>
      </c>
      <c r="AC95" s="604">
        <v>1490.8099999987501</v>
      </c>
      <c r="AD95" s="604">
        <v>1296.07</v>
      </c>
      <c r="AE95" s="604">
        <v>1301.6275000000001</v>
      </c>
      <c r="AF95" s="604">
        <v>1372.0933333333301</v>
      </c>
      <c r="AG95" s="604">
        <v>1198.1016666666701</v>
      </c>
      <c r="AH95" s="604">
        <v>1240.61333333333</v>
      </c>
      <c r="AI95" s="604">
        <v>1232.4058333333301</v>
      </c>
      <c r="AJ95" s="604">
        <v>1573.6658666666699</v>
      </c>
      <c r="AK95" s="604">
        <v>1612.4449833333299</v>
      </c>
      <c r="AL95" s="605">
        <v>1628.9331583333301</v>
      </c>
      <c r="AM95" s="605">
        <v>1542.9469666666701</v>
      </c>
      <c r="AN95" s="605">
        <v>1703.09690833333</v>
      </c>
      <c r="AO95" s="605">
        <v>1736.20738333333</v>
      </c>
      <c r="AP95" s="605"/>
      <c r="AQ95" s="605"/>
      <c r="AR95" s="605"/>
      <c r="AS95" s="605"/>
      <c r="AT95" s="605"/>
      <c r="AU95" s="605"/>
      <c r="AV95" s="605"/>
      <c r="AW95" s="605"/>
      <c r="AX95" s="605"/>
      <c r="AY95" s="605"/>
      <c r="AZ95" s="605"/>
      <c r="BA95" s="605"/>
      <c r="BB95" s="605"/>
    </row>
    <row r="96" spans="1:54">
      <c r="A96" s="604" t="s">
        <v>736</v>
      </c>
      <c r="B96" s="604" t="s">
        <v>735</v>
      </c>
      <c r="C96" s="604">
        <v>0.71428599957142902</v>
      </c>
      <c r="D96" s="604">
        <v>0.71428599957142902</v>
      </c>
      <c r="E96" s="604">
        <v>0.71428599957142902</v>
      </c>
      <c r="F96" s="604">
        <v>0.71428599957142902</v>
      </c>
      <c r="G96" s="604">
        <v>0.71428599957142902</v>
      </c>
      <c r="H96" s="604">
        <v>0.71428599957142902</v>
      </c>
      <c r="I96" s="604">
        <v>0.71428599957142902</v>
      </c>
      <c r="J96" s="604">
        <v>0.72420699954563506</v>
      </c>
      <c r="K96" s="604">
        <v>0.833333999833334</v>
      </c>
      <c r="L96" s="604">
        <v>0.83333374983333397</v>
      </c>
      <c r="M96" s="604">
        <v>0.83333299983333298</v>
      </c>
      <c r="N96" s="604">
        <v>0.832801749902778</v>
      </c>
      <c r="O96" s="604">
        <v>0.76746000000000003</v>
      </c>
      <c r="P96" s="604">
        <v>0.90242674867877404</v>
      </c>
      <c r="Q96" s="604">
        <v>0.90908999991666695</v>
      </c>
      <c r="R96" s="604">
        <v>0.90908999999999995</v>
      </c>
      <c r="S96" s="604">
        <v>0.90908999999999995</v>
      </c>
      <c r="T96" s="604">
        <v>0.90908999999999995</v>
      </c>
      <c r="U96" s="604">
        <v>1.4132583330833299</v>
      </c>
      <c r="V96" s="604">
        <v>1.7647783326666699</v>
      </c>
      <c r="W96" s="604">
        <v>1.7814199989999999</v>
      </c>
      <c r="X96" s="604">
        <v>1.7814199989999999</v>
      </c>
      <c r="Y96" s="604">
        <v>1.7814199989999999</v>
      </c>
      <c r="Z96" s="604">
        <v>1.9322174990000001</v>
      </c>
      <c r="AA96" s="604">
        <v>3.94280416641667</v>
      </c>
      <c r="AB96" s="604">
        <v>5.5585583331666699</v>
      </c>
      <c r="AC96" s="604">
        <v>5.4778333332500004</v>
      </c>
      <c r="AD96" s="604">
        <v>5.4866666666666699</v>
      </c>
      <c r="AE96" s="604">
        <v>5.4885541666666704</v>
      </c>
      <c r="AF96" s="604">
        <v>5.74464166666667</v>
      </c>
      <c r="AG96" s="604">
        <v>7.1840250000000001</v>
      </c>
      <c r="AH96" s="604">
        <v>12.115875000000001</v>
      </c>
      <c r="AI96" s="604">
        <v>22.960349999999998</v>
      </c>
      <c r="AJ96" s="604">
        <v>24.948550000000001</v>
      </c>
      <c r="AK96" s="604">
        <v>33.085933333333301</v>
      </c>
      <c r="AL96" s="605">
        <v>35.142116666666702</v>
      </c>
      <c r="AM96" s="605">
        <v>37.119558333333302</v>
      </c>
      <c r="AN96" s="605">
        <v>35.4044666666667</v>
      </c>
      <c r="AO96" s="605">
        <v>36.549999999999997</v>
      </c>
      <c r="AP96" s="605">
        <v>39.043516666666697</v>
      </c>
      <c r="AQ96" s="605">
        <v>42.985700000000001</v>
      </c>
      <c r="AR96" s="605">
        <v>45.996250000000003</v>
      </c>
      <c r="AS96" s="605">
        <v>48.415941666666697</v>
      </c>
      <c r="AT96" s="605">
        <v>57.740873749999999</v>
      </c>
      <c r="AU96" s="605">
        <v>61.197200000000002</v>
      </c>
      <c r="AV96" s="605">
        <v>62.280714944083698</v>
      </c>
      <c r="AW96" s="605">
        <v>65.743857539682494</v>
      </c>
      <c r="AX96" s="605">
        <v>69.1921618494152</v>
      </c>
      <c r="AY96" s="605">
        <v>72.756203406152096</v>
      </c>
      <c r="AZ96" s="605">
        <v>87.894119810653507</v>
      </c>
      <c r="BA96" s="605">
        <v>87.196136812547707</v>
      </c>
      <c r="BB96" s="605">
        <v>85.892458333333295</v>
      </c>
    </row>
    <row r="97" spans="1:54">
      <c r="A97" s="604" t="s">
        <v>734</v>
      </c>
      <c r="B97" s="604" t="s">
        <v>733</v>
      </c>
      <c r="C97" s="604">
        <v>360.00000035900001</v>
      </c>
      <c r="D97" s="604">
        <v>360.00000035900001</v>
      </c>
      <c r="E97" s="604">
        <v>360.00000035900001</v>
      </c>
      <c r="F97" s="604">
        <v>360.00000035900001</v>
      </c>
      <c r="G97" s="604">
        <v>360.00000035900001</v>
      </c>
      <c r="H97" s="604">
        <v>360.00000035900001</v>
      </c>
      <c r="I97" s="604">
        <v>360.00000035900001</v>
      </c>
      <c r="J97" s="604">
        <v>360.00000035900001</v>
      </c>
      <c r="K97" s="604">
        <v>360.00000035900001</v>
      </c>
      <c r="L97" s="604">
        <v>360.00000035900001</v>
      </c>
      <c r="M97" s="604">
        <v>360.00000035900001</v>
      </c>
      <c r="N97" s="604">
        <v>350.677693533362</v>
      </c>
      <c r="O97" s="604">
        <v>303.17249999900002</v>
      </c>
      <c r="P97" s="604">
        <v>271.70166666608299</v>
      </c>
      <c r="Q97" s="604">
        <v>292.08249999924999</v>
      </c>
      <c r="R97" s="604">
        <v>296.78749999916698</v>
      </c>
      <c r="S97" s="604">
        <v>296.55249999916703</v>
      </c>
      <c r="T97" s="604">
        <v>268.50999999933299</v>
      </c>
      <c r="U97" s="604">
        <v>210.441666666</v>
      </c>
      <c r="V97" s="604">
        <v>219.13999999933301</v>
      </c>
      <c r="W97" s="604">
        <v>226.74083333283301</v>
      </c>
      <c r="X97" s="604">
        <v>220.53583333275</v>
      </c>
      <c r="Y97" s="604">
        <v>249.07666666583299</v>
      </c>
      <c r="Z97" s="604">
        <v>237.51166666608299</v>
      </c>
      <c r="AA97" s="604">
        <v>237.52249999933301</v>
      </c>
      <c r="AB97" s="604">
        <v>238.53583333275</v>
      </c>
      <c r="AC97" s="604">
        <v>168.519833333083</v>
      </c>
      <c r="AD97" s="604">
        <v>144.63749999999999</v>
      </c>
      <c r="AE97" s="604">
        <v>128.15166666666701</v>
      </c>
      <c r="AF97" s="604">
        <v>137.96441666666701</v>
      </c>
      <c r="AG97" s="604">
        <v>144.79249999999999</v>
      </c>
      <c r="AH97" s="604">
        <v>134.70666666666699</v>
      </c>
      <c r="AI97" s="604">
        <v>126.651333333333</v>
      </c>
      <c r="AJ97" s="604">
        <v>111.197785833333</v>
      </c>
      <c r="AK97" s="604">
        <v>102.207805833333</v>
      </c>
      <c r="AL97" s="605">
        <v>94.059579166666694</v>
      </c>
      <c r="AM97" s="605">
        <v>108.779056666667</v>
      </c>
      <c r="AN97" s="605">
        <v>120.99086250000001</v>
      </c>
      <c r="AO97" s="605">
        <v>130.90530066666699</v>
      </c>
      <c r="AP97" s="605">
        <v>113.90680500000001</v>
      </c>
      <c r="AQ97" s="605">
        <v>107.765498333333</v>
      </c>
      <c r="AR97" s="605">
        <v>121.5289475</v>
      </c>
      <c r="AS97" s="605">
        <v>125.38801916666699</v>
      </c>
      <c r="AT97" s="605">
        <v>115.93346416666699</v>
      </c>
      <c r="AU97" s="605">
        <v>108.192569166667</v>
      </c>
      <c r="AV97" s="605">
        <v>110.218211666667</v>
      </c>
      <c r="AW97" s="605">
        <v>116.29931166666699</v>
      </c>
      <c r="AX97" s="605">
        <v>117.75352916666699</v>
      </c>
      <c r="AY97" s="605">
        <v>103.359493968254</v>
      </c>
      <c r="AZ97" s="605">
        <v>93.570089087045702</v>
      </c>
      <c r="BA97" s="605">
        <v>87.779875000000004</v>
      </c>
      <c r="BB97" s="605">
        <v>79.807019832189198</v>
      </c>
    </row>
    <row r="98" spans="1:54">
      <c r="A98" s="604" t="s">
        <v>732</v>
      </c>
      <c r="B98" s="604" t="s">
        <v>731</v>
      </c>
      <c r="C98" s="604">
        <v>0.357142999357143</v>
      </c>
      <c r="D98" s="604">
        <v>0.357142999357143</v>
      </c>
      <c r="E98" s="604">
        <v>0.357142999357143</v>
      </c>
      <c r="F98" s="604">
        <v>0.357142999357143</v>
      </c>
      <c r="G98" s="604">
        <v>0.357142999357143</v>
      </c>
      <c r="H98" s="604">
        <v>0.357142999357143</v>
      </c>
      <c r="I98" s="604">
        <v>0.357142999357143</v>
      </c>
      <c r="J98" s="604">
        <v>0.357142999357143</v>
      </c>
      <c r="K98" s="604">
        <v>0.357142999357143</v>
      </c>
      <c r="L98" s="604">
        <v>0.357142999357143</v>
      </c>
      <c r="M98" s="604">
        <v>0.357142999357143</v>
      </c>
      <c r="N98" s="604">
        <v>0.35714299900000002</v>
      </c>
      <c r="O98" s="604">
        <v>0.35714325128914998</v>
      </c>
      <c r="P98" s="604">
        <v>0.32857086795212997</v>
      </c>
      <c r="Q98" s="604">
        <v>0.32209166566666703</v>
      </c>
      <c r="R98" s="604">
        <v>0.319791665666667</v>
      </c>
      <c r="S98" s="604">
        <v>0.33198333233333299</v>
      </c>
      <c r="T98" s="604">
        <v>0.32926666566666701</v>
      </c>
      <c r="U98" s="604">
        <v>0.30562499900000001</v>
      </c>
      <c r="V98" s="604">
        <v>0.30033333233333298</v>
      </c>
      <c r="W98" s="604">
        <v>0.29792499900000002</v>
      </c>
      <c r="X98" s="604">
        <v>0.330433332333333</v>
      </c>
      <c r="Y98" s="604">
        <v>0.35249166566666701</v>
      </c>
      <c r="Z98" s="604">
        <v>0.36307916566666698</v>
      </c>
      <c r="AA98" s="604">
        <v>0.38446499941666701</v>
      </c>
      <c r="AB98" s="604">
        <v>0.39462499974999998</v>
      </c>
      <c r="AC98" s="604">
        <v>0.34996583316666702</v>
      </c>
      <c r="AD98" s="604">
        <v>0.33845874999999997</v>
      </c>
      <c r="AE98" s="604">
        <v>0.37429249999999997</v>
      </c>
      <c r="AF98" s="604">
        <v>0.57457583333333295</v>
      </c>
      <c r="AG98" s="604">
        <v>0.66371166666666703</v>
      </c>
      <c r="AH98" s="604">
        <v>0.68086583333333295</v>
      </c>
      <c r="AI98" s="604">
        <v>0.67981833333333297</v>
      </c>
      <c r="AJ98" s="604">
        <v>0.69285083333333297</v>
      </c>
      <c r="AK98" s="604">
        <v>0.69876416666666696</v>
      </c>
      <c r="AL98" s="605">
        <v>0.70037749999999999</v>
      </c>
      <c r="AM98" s="605">
        <v>0.70899999999999996</v>
      </c>
      <c r="AN98" s="605">
        <v>0.70899999999999996</v>
      </c>
      <c r="AO98" s="605">
        <v>0.70899999999999996</v>
      </c>
      <c r="AP98" s="605">
        <v>0.70899999999999996</v>
      </c>
      <c r="AQ98" s="605">
        <v>0.70899999999999996</v>
      </c>
      <c r="AR98" s="605">
        <v>0.708983174066667</v>
      </c>
      <c r="AS98" s="605">
        <v>0.70899983333333305</v>
      </c>
      <c r="AT98" s="605">
        <v>0.70899999999999996</v>
      </c>
      <c r="AU98" s="605">
        <v>0.70899999999999996</v>
      </c>
      <c r="AV98" s="605">
        <v>0.70899999999999996</v>
      </c>
      <c r="AW98" s="605">
        <v>0.70899999999999996</v>
      </c>
      <c r="AX98" s="605">
        <v>0.70899976666666698</v>
      </c>
      <c r="AY98" s="605">
        <v>0.70966655000000001</v>
      </c>
      <c r="AZ98" s="605">
        <v>0.71</v>
      </c>
      <c r="BA98" s="605">
        <v>0.71</v>
      </c>
      <c r="BB98" s="605">
        <v>0.71</v>
      </c>
    </row>
    <row r="99" spans="1:54">
      <c r="A99" s="604" t="s">
        <v>730</v>
      </c>
      <c r="B99" s="604" t="s">
        <v>729</v>
      </c>
      <c r="AK99" s="604">
        <v>35.538333333333298</v>
      </c>
      <c r="AL99" s="605">
        <v>60.95</v>
      </c>
      <c r="AM99" s="605">
        <v>67.303333333333299</v>
      </c>
      <c r="AN99" s="605">
        <v>75.4375</v>
      </c>
      <c r="AO99" s="605">
        <v>78.303333333333299</v>
      </c>
      <c r="AP99" s="605">
        <v>119.523333333333</v>
      </c>
      <c r="AQ99" s="605">
        <v>142.13333333333301</v>
      </c>
      <c r="AR99" s="605">
        <v>146.73583333333301</v>
      </c>
      <c r="AS99" s="605">
        <v>153.27916666666701</v>
      </c>
      <c r="AT99" s="605">
        <v>149.57583333333301</v>
      </c>
      <c r="AU99" s="605">
        <v>136.035</v>
      </c>
      <c r="AV99" s="605">
        <v>132.88</v>
      </c>
      <c r="AW99" s="605">
        <v>126.08943055555601</v>
      </c>
      <c r="AX99" s="605">
        <v>122.554166666667</v>
      </c>
      <c r="AY99" s="605">
        <v>120.29916666666701</v>
      </c>
      <c r="AZ99" s="605">
        <v>147.49666666666701</v>
      </c>
      <c r="BA99" s="605">
        <v>147.35499999999999</v>
      </c>
      <c r="BB99" s="605">
        <v>146.620833333333</v>
      </c>
    </row>
    <row r="100" spans="1:54">
      <c r="A100" s="604" t="s">
        <v>424</v>
      </c>
      <c r="B100" s="604" t="s">
        <v>728</v>
      </c>
      <c r="C100" s="604">
        <v>7.1428600061428602</v>
      </c>
      <c r="D100" s="604">
        <v>7.1428600061428602</v>
      </c>
      <c r="E100" s="604">
        <v>7.1428600061428602</v>
      </c>
      <c r="F100" s="604">
        <v>7.1428600061428602</v>
      </c>
      <c r="G100" s="604">
        <v>7.1428600061428602</v>
      </c>
      <c r="H100" s="604">
        <v>7.1428600061428602</v>
      </c>
      <c r="I100" s="604">
        <v>7.1428600061428602</v>
      </c>
      <c r="J100" s="604">
        <v>7.1428600061428602</v>
      </c>
      <c r="K100" s="604">
        <v>7.1428600061428602</v>
      </c>
      <c r="L100" s="604">
        <v>7.1428600061428602</v>
      </c>
      <c r="M100" s="604">
        <v>7.1428600061428602</v>
      </c>
      <c r="N100" s="604">
        <v>7.1428599977626002</v>
      </c>
      <c r="O100" s="604">
        <v>7.1428599989999997</v>
      </c>
      <c r="P100" s="604">
        <v>7.0203836880377004</v>
      </c>
      <c r="Q100" s="604">
        <v>7.1348111007360204</v>
      </c>
      <c r="R100" s="604">
        <v>7.34319333233333</v>
      </c>
      <c r="S100" s="604">
        <v>8.3671449991666709</v>
      </c>
      <c r="T100" s="604">
        <v>8.2765608324166706</v>
      </c>
      <c r="U100" s="604">
        <v>7.7293833323333301</v>
      </c>
      <c r="V100" s="604">
        <v>7.4753091656666699</v>
      </c>
      <c r="W100" s="604">
        <v>7.4201874989999999</v>
      </c>
      <c r="X100" s="604">
        <v>9.0474983325833307</v>
      </c>
      <c r="Y100" s="604">
        <v>10.9223249994167</v>
      </c>
      <c r="Z100" s="604">
        <v>13.311516665916701</v>
      </c>
      <c r="AA100" s="604">
        <v>14.4138749994167</v>
      </c>
      <c r="AB100" s="604">
        <v>16.432116666500001</v>
      </c>
      <c r="AC100" s="604">
        <v>16.225741666499999</v>
      </c>
      <c r="AD100" s="604">
        <v>16.454491666666701</v>
      </c>
      <c r="AE100" s="604">
        <v>17.7471</v>
      </c>
      <c r="AF100" s="604">
        <v>20.572466666666699</v>
      </c>
      <c r="AG100" s="604">
        <v>22.914766666666701</v>
      </c>
      <c r="AH100" s="604">
        <v>27.5078666666667</v>
      </c>
      <c r="AI100" s="604">
        <v>32.216833333333298</v>
      </c>
      <c r="AJ100" s="604">
        <v>58.001333333333299</v>
      </c>
      <c r="AK100" s="604">
        <v>56.050575000000002</v>
      </c>
      <c r="AL100" s="605">
        <v>51.429833333333299</v>
      </c>
      <c r="AM100" s="605">
        <v>57.1148666666667</v>
      </c>
      <c r="AN100" s="605">
        <v>58.731841666666703</v>
      </c>
      <c r="AO100" s="605">
        <v>60.366700000000002</v>
      </c>
      <c r="AP100" s="605">
        <v>70.326216666666696</v>
      </c>
      <c r="AQ100" s="605">
        <v>76.175541666666703</v>
      </c>
      <c r="AR100" s="605">
        <v>78.563194999999993</v>
      </c>
      <c r="AS100" s="605">
        <v>78.749141666666702</v>
      </c>
      <c r="AT100" s="605">
        <v>75.935569444444397</v>
      </c>
      <c r="AU100" s="605">
        <v>79.173876064213601</v>
      </c>
      <c r="AV100" s="605">
        <v>75.554109451431103</v>
      </c>
      <c r="AW100" s="605">
        <v>72.100835017862096</v>
      </c>
      <c r="AX100" s="605">
        <v>67.317638124285693</v>
      </c>
      <c r="AY100" s="605">
        <v>69.175319816225993</v>
      </c>
      <c r="AZ100" s="605">
        <v>77.352012297578995</v>
      </c>
      <c r="BA100" s="605">
        <v>79.233151704545506</v>
      </c>
      <c r="BB100" s="605">
        <v>88.810769971045602</v>
      </c>
    </row>
    <row r="101" spans="1:54">
      <c r="A101" s="604" t="s">
        <v>727</v>
      </c>
      <c r="B101" s="604" t="s">
        <v>726</v>
      </c>
      <c r="C101" s="604">
        <v>0.89285699989285705</v>
      </c>
      <c r="D101" s="604">
        <v>0.89285699989285705</v>
      </c>
      <c r="E101" s="604">
        <v>0.89285699989285705</v>
      </c>
      <c r="F101" s="604">
        <v>0.89285699989285705</v>
      </c>
      <c r="G101" s="604">
        <v>0.89285699989285705</v>
      </c>
      <c r="H101" s="604">
        <v>0.89285699989285705</v>
      </c>
      <c r="I101" s="604">
        <v>0.89285699989285705</v>
      </c>
      <c r="J101" s="604">
        <v>0.89285699989285705</v>
      </c>
      <c r="K101" s="604">
        <v>0.89285699989285705</v>
      </c>
      <c r="L101" s="604">
        <v>0.89285699989285705</v>
      </c>
      <c r="M101" s="604">
        <v>0.89285699989285705</v>
      </c>
      <c r="N101" s="604">
        <v>0.88060784236696699</v>
      </c>
      <c r="O101" s="604">
        <v>0.81920056904624705</v>
      </c>
      <c r="P101" s="604">
        <v>0.70411390796665796</v>
      </c>
      <c r="Q101" s="604">
        <v>0.63838313111901701</v>
      </c>
      <c r="R101" s="604">
        <v>0.76387124900000003</v>
      </c>
      <c r="S101" s="604">
        <v>0.81828408233333305</v>
      </c>
      <c r="T101" s="604">
        <v>0.90182499900000002</v>
      </c>
      <c r="U101" s="604">
        <v>0.87365924900000003</v>
      </c>
      <c r="V101" s="604">
        <v>0.89464091566666704</v>
      </c>
      <c r="W101" s="604">
        <v>0.87824433233333299</v>
      </c>
      <c r="X101" s="604">
        <v>0.87021458233333304</v>
      </c>
      <c r="Y101" s="604">
        <v>0.98586283233333305</v>
      </c>
      <c r="Z101" s="604">
        <v>1.1100149991666699</v>
      </c>
      <c r="AA101" s="604">
        <v>1.1395191659166699</v>
      </c>
      <c r="AB101" s="604">
        <v>1.4318949995000001</v>
      </c>
      <c r="AC101" s="604">
        <v>1.4959741664166699</v>
      </c>
      <c r="AD101" s="604">
        <v>1.42818</v>
      </c>
      <c r="AE101" s="604">
        <v>1.2799083333333301</v>
      </c>
      <c r="AF101" s="604">
        <v>1.2645966666666699</v>
      </c>
      <c r="AG101" s="604">
        <v>1.2810566666666701</v>
      </c>
      <c r="AH101" s="604">
        <v>1.2837558333333301</v>
      </c>
      <c r="AI101" s="604">
        <v>1.36164833333333</v>
      </c>
      <c r="AJ101" s="604">
        <v>1.4705600000000001</v>
      </c>
      <c r="AK101" s="604">
        <v>1.3677508333333299</v>
      </c>
      <c r="AL101" s="605">
        <v>1.3490325000000001</v>
      </c>
      <c r="AM101" s="605">
        <v>1.27786333333333</v>
      </c>
      <c r="AN101" s="605">
        <v>1.34738</v>
      </c>
      <c r="AO101" s="605">
        <v>1.5918283333333301</v>
      </c>
      <c r="AP101" s="605">
        <v>1.5499499999999999</v>
      </c>
      <c r="AQ101" s="605">
        <v>1.7248266666666701</v>
      </c>
      <c r="AR101" s="605">
        <v>1.9334425</v>
      </c>
      <c r="AS101" s="605">
        <v>1.8405625000000001</v>
      </c>
      <c r="AT101" s="605">
        <v>1.54191416666667</v>
      </c>
      <c r="AU101" s="605">
        <v>1.3597524999999999</v>
      </c>
      <c r="AV101" s="605">
        <v>1.3094733333333299</v>
      </c>
      <c r="AW101" s="605">
        <v>1.3279734405000001</v>
      </c>
      <c r="AX101" s="605">
        <v>1.1950725</v>
      </c>
      <c r="AY101" s="605">
        <v>1.19217833333333</v>
      </c>
      <c r="AZ101" s="605">
        <v>1.28218881008452</v>
      </c>
      <c r="BA101" s="605">
        <v>1.0901594863867701</v>
      </c>
      <c r="BB101" s="605">
        <v>0.96946320149673504</v>
      </c>
    </row>
    <row r="102" spans="1:54">
      <c r="A102" s="604" t="s">
        <v>725</v>
      </c>
      <c r="B102" s="604" t="s">
        <v>724</v>
      </c>
      <c r="AL102" s="605"/>
      <c r="AM102" s="605"/>
      <c r="AN102" s="605"/>
      <c r="AO102" s="605"/>
      <c r="AP102" s="605"/>
      <c r="AQ102" s="605"/>
      <c r="AR102" s="605"/>
      <c r="AS102" s="605"/>
      <c r="AT102" s="605"/>
      <c r="AU102" s="605"/>
      <c r="AV102" s="605"/>
      <c r="AW102" s="605"/>
      <c r="AX102" s="605"/>
      <c r="AY102" s="605"/>
      <c r="AZ102" s="605"/>
      <c r="BA102" s="605"/>
      <c r="BB102" s="605"/>
    </row>
    <row r="103" spans="1:54">
      <c r="A103" s="604" t="s">
        <v>723</v>
      </c>
      <c r="B103" s="604" t="s">
        <v>722</v>
      </c>
      <c r="C103" s="604">
        <v>63.125</v>
      </c>
      <c r="D103" s="604">
        <v>124.791666666667</v>
      </c>
      <c r="E103" s="604">
        <v>130</v>
      </c>
      <c r="F103" s="604">
        <v>130</v>
      </c>
      <c r="G103" s="604">
        <v>213.846666666</v>
      </c>
      <c r="H103" s="604">
        <v>266.40083333266699</v>
      </c>
      <c r="I103" s="604">
        <v>271.33749999908298</v>
      </c>
      <c r="J103" s="604">
        <v>270.516666665917</v>
      </c>
      <c r="K103" s="604">
        <v>276.64499999908298</v>
      </c>
      <c r="L103" s="604">
        <v>288.16083333258302</v>
      </c>
      <c r="M103" s="604">
        <v>310.55583333233301</v>
      </c>
      <c r="N103" s="604">
        <v>347.14749999908298</v>
      </c>
      <c r="O103" s="604">
        <v>392.89416666583298</v>
      </c>
      <c r="P103" s="604">
        <v>398.32166666575</v>
      </c>
      <c r="Q103" s="604">
        <v>404.47249999966698</v>
      </c>
      <c r="R103" s="604">
        <v>484</v>
      </c>
      <c r="S103" s="604">
        <v>484</v>
      </c>
      <c r="T103" s="604">
        <v>484</v>
      </c>
      <c r="U103" s="604">
        <v>484</v>
      </c>
      <c r="V103" s="604">
        <v>484</v>
      </c>
      <c r="W103" s="604">
        <v>607.43249999925001</v>
      </c>
      <c r="X103" s="604">
        <v>681.02833333183298</v>
      </c>
      <c r="Y103" s="604">
        <v>731.084166665917</v>
      </c>
      <c r="Z103" s="604">
        <v>775.74833333125002</v>
      </c>
      <c r="AA103" s="604">
        <v>805.97583333233297</v>
      </c>
      <c r="AB103" s="604">
        <v>870.0199999985</v>
      </c>
      <c r="AC103" s="604">
        <v>881.45416666633298</v>
      </c>
      <c r="AD103" s="604">
        <v>822.5675</v>
      </c>
      <c r="AE103" s="604">
        <v>731.46833333333302</v>
      </c>
      <c r="AF103" s="604">
        <v>671.45583333333298</v>
      </c>
      <c r="AG103" s="604">
        <v>707.76416666666705</v>
      </c>
      <c r="AH103" s="604">
        <v>733.35333333333301</v>
      </c>
      <c r="AI103" s="604">
        <v>780.65083333333303</v>
      </c>
      <c r="AJ103" s="604">
        <v>802.67083333333301</v>
      </c>
      <c r="AK103" s="604">
        <v>803.44583333333298</v>
      </c>
      <c r="AL103" s="605">
        <v>771.27333333333297</v>
      </c>
      <c r="AM103" s="605">
        <v>804.45333333333303</v>
      </c>
      <c r="AN103" s="605">
        <v>951.28916666666703</v>
      </c>
      <c r="AO103" s="605">
        <v>1401.4366666666699</v>
      </c>
      <c r="AP103" s="605">
        <v>1188.81666666667</v>
      </c>
      <c r="AQ103" s="605">
        <v>1130.9575</v>
      </c>
      <c r="AR103" s="605">
        <v>1290.99458333333</v>
      </c>
      <c r="AS103" s="605">
        <v>1251.08833333333</v>
      </c>
      <c r="AT103" s="605">
        <v>1191.6141666666699</v>
      </c>
      <c r="AU103" s="605">
        <v>1145.3191666666701</v>
      </c>
      <c r="AV103" s="605">
        <v>1024.11666666667</v>
      </c>
      <c r="AW103" s="605">
        <v>954.79051583333296</v>
      </c>
      <c r="AX103" s="605">
        <v>929.25726166666698</v>
      </c>
      <c r="AY103" s="605">
        <v>1102.04666666667</v>
      </c>
      <c r="AZ103" s="605">
        <v>1276.93</v>
      </c>
      <c r="BA103" s="605">
        <v>1156.06098787879</v>
      </c>
      <c r="BB103" s="605">
        <v>1108.2921249999999</v>
      </c>
    </row>
    <row r="104" spans="1:54">
      <c r="A104" s="604" t="s">
        <v>721</v>
      </c>
      <c r="B104" s="604" t="s">
        <v>720</v>
      </c>
      <c r="AL104" s="605"/>
      <c r="AM104" s="605"/>
      <c r="AN104" s="605"/>
      <c r="AO104" s="605"/>
      <c r="AP104" s="605"/>
      <c r="AQ104" s="605"/>
      <c r="AR104" s="605"/>
      <c r="AS104" s="605"/>
      <c r="AT104" s="605"/>
      <c r="AU104" s="605"/>
      <c r="AV104" s="605"/>
      <c r="AW104" s="605"/>
      <c r="AX104" s="605"/>
      <c r="AY104" s="605">
        <v>0.682674711239873</v>
      </c>
      <c r="AZ104" s="605">
        <v>0.71984335978561498</v>
      </c>
      <c r="BA104" s="605">
        <v>0.75504495198983501</v>
      </c>
      <c r="BB104" s="605">
        <v>0.71935525360915398</v>
      </c>
    </row>
    <row r="105" spans="1:54">
      <c r="A105" s="604" t="s">
        <v>719</v>
      </c>
      <c r="B105" s="604" t="s">
        <v>718</v>
      </c>
      <c r="C105" s="604">
        <v>0.357142999357143</v>
      </c>
      <c r="D105" s="604">
        <v>0.357142999357143</v>
      </c>
      <c r="E105" s="604">
        <v>0.357142999357143</v>
      </c>
      <c r="F105" s="604">
        <v>0.357142999357143</v>
      </c>
      <c r="G105" s="604">
        <v>0.357142999357143</v>
      </c>
      <c r="H105" s="604">
        <v>0.357142999357143</v>
      </c>
      <c r="I105" s="604">
        <v>0.357142999357143</v>
      </c>
      <c r="J105" s="604">
        <v>0.357142999357143</v>
      </c>
      <c r="K105" s="604">
        <v>0.357142999357143</v>
      </c>
      <c r="L105" s="604">
        <v>0.357142999357143</v>
      </c>
      <c r="M105" s="604">
        <v>0.357142999357143</v>
      </c>
      <c r="N105" s="604">
        <v>0.35609771386009298</v>
      </c>
      <c r="O105" s="604">
        <v>0.32894879786402298</v>
      </c>
      <c r="P105" s="604">
        <v>0.29657231557200198</v>
      </c>
      <c r="Q105" s="604">
        <v>0.29315141566666703</v>
      </c>
      <c r="R105" s="604">
        <v>0.29003233233333298</v>
      </c>
      <c r="S105" s="604">
        <v>0.29238741566666698</v>
      </c>
      <c r="T105" s="604">
        <v>0.28656599900000002</v>
      </c>
      <c r="U105" s="604">
        <v>0.27505274899999999</v>
      </c>
      <c r="V105" s="604">
        <v>0.27636608233333299</v>
      </c>
      <c r="W105" s="604">
        <v>0.27029741566666698</v>
      </c>
      <c r="X105" s="604">
        <v>0.27878533233333302</v>
      </c>
      <c r="Y105" s="604">
        <v>0.287910999</v>
      </c>
      <c r="Z105" s="604">
        <v>0.29147666566666702</v>
      </c>
      <c r="AA105" s="604">
        <v>0.29606191616666699</v>
      </c>
      <c r="AB105" s="604">
        <v>0.30075324991666702</v>
      </c>
      <c r="AC105" s="604">
        <v>0.29059466658333299</v>
      </c>
      <c r="AD105" s="604">
        <v>0.27866324999999997</v>
      </c>
      <c r="AE105" s="604">
        <v>0.27902925000000001</v>
      </c>
      <c r="AF105" s="604">
        <v>0.29377941666666701</v>
      </c>
      <c r="AG105" s="604">
        <v>0.28845500000000002</v>
      </c>
      <c r="AH105" s="604">
        <v>0.28426857695150398</v>
      </c>
      <c r="AI105" s="604">
        <v>0.29322266666666702</v>
      </c>
      <c r="AJ105" s="604">
        <v>0.30183860000000001</v>
      </c>
      <c r="AK105" s="604">
        <v>0.296870315</v>
      </c>
      <c r="AL105" s="605">
        <v>0.29844772083333299</v>
      </c>
      <c r="AM105" s="605">
        <v>0.29940856333333299</v>
      </c>
      <c r="AN105" s="605">
        <v>0.30334883499999998</v>
      </c>
      <c r="AO105" s="605">
        <v>0.30475563999999999</v>
      </c>
      <c r="AP105" s="605">
        <v>0.304414666666667</v>
      </c>
      <c r="AQ105" s="605">
        <v>0.30675158333333302</v>
      </c>
      <c r="AR105" s="605">
        <v>0.30668166666666702</v>
      </c>
      <c r="AS105" s="605">
        <v>0.30391425166666702</v>
      </c>
      <c r="AT105" s="605">
        <v>0.29801152108333301</v>
      </c>
      <c r="AU105" s="605">
        <v>0.29470000000000002</v>
      </c>
      <c r="AV105" s="605">
        <v>0.29199999999999998</v>
      </c>
      <c r="AW105" s="605">
        <v>0.29017622500000001</v>
      </c>
      <c r="AX105" s="605">
        <v>0.28421395833333302</v>
      </c>
      <c r="AY105" s="605">
        <v>0.26882836666666698</v>
      </c>
      <c r="AZ105" s="605">
        <v>0.28778541666666702</v>
      </c>
      <c r="BA105" s="605">
        <v>0.28660659166666702</v>
      </c>
      <c r="BB105" s="605">
        <v>0.27597894444444399</v>
      </c>
    </row>
    <row r="106" spans="1:54">
      <c r="A106" s="604" t="s">
        <v>717</v>
      </c>
      <c r="B106" s="604" t="s">
        <v>716</v>
      </c>
      <c r="AK106" s="604">
        <v>10.8416833333333</v>
      </c>
      <c r="AL106" s="605">
        <v>10.8218833333333</v>
      </c>
      <c r="AM106" s="605">
        <v>12.8095583333333</v>
      </c>
      <c r="AN106" s="605">
        <v>17.362491666666699</v>
      </c>
      <c r="AO106" s="605">
        <v>20.837566666666699</v>
      </c>
      <c r="AP106" s="605">
        <v>39.007733333333299</v>
      </c>
      <c r="AQ106" s="605">
        <v>47.7038333333333</v>
      </c>
      <c r="AR106" s="605">
        <v>48.377958333333297</v>
      </c>
      <c r="AS106" s="605">
        <v>46.937066666666702</v>
      </c>
      <c r="AT106" s="605">
        <v>43.648375000000001</v>
      </c>
      <c r="AU106" s="605">
        <v>42.649941666666699</v>
      </c>
      <c r="AV106" s="605">
        <v>41.011820505934899</v>
      </c>
      <c r="AW106" s="605">
        <v>40.152899945420501</v>
      </c>
      <c r="AX106" s="605">
        <v>37.316256805555597</v>
      </c>
      <c r="AY106" s="605">
        <v>36.574591666666699</v>
      </c>
      <c r="AZ106" s="605">
        <v>42.904108333333298</v>
      </c>
      <c r="BA106" s="605">
        <v>45.964261400813903</v>
      </c>
      <c r="BB106" s="605">
        <v>46.143901317204303</v>
      </c>
    </row>
    <row r="107" spans="1:54">
      <c r="A107" s="604" t="s">
        <v>715</v>
      </c>
      <c r="B107" s="604" t="s">
        <v>714</v>
      </c>
      <c r="C107" s="604">
        <v>80.000154725774706</v>
      </c>
      <c r="D107" s="604">
        <v>80.000154725774706</v>
      </c>
      <c r="E107" s="604">
        <v>80.000154725774706</v>
      </c>
      <c r="F107" s="604">
        <v>80.000154725774706</v>
      </c>
      <c r="G107" s="604">
        <v>240.00046417732401</v>
      </c>
      <c r="H107" s="604">
        <v>240.00046417732401</v>
      </c>
      <c r="I107" s="604">
        <v>240.00046417732401</v>
      </c>
      <c r="J107" s="604">
        <v>240.00046417732401</v>
      </c>
      <c r="K107" s="604">
        <v>240.00046417732401</v>
      </c>
      <c r="L107" s="604">
        <v>240.00046417732401</v>
      </c>
      <c r="M107" s="604">
        <v>240.00046417732401</v>
      </c>
      <c r="N107" s="604">
        <v>240.00046417732401</v>
      </c>
      <c r="O107" s="604">
        <v>510.00098637681401</v>
      </c>
      <c r="P107" s="604">
        <v>600.00116044331003</v>
      </c>
      <c r="Q107" s="604">
        <v>600.00116044331003</v>
      </c>
      <c r="R107" s="604">
        <v>724.99998063374403</v>
      </c>
      <c r="S107" s="604">
        <v>429.166988536058</v>
      </c>
      <c r="T107" s="604">
        <v>199.99999465758501</v>
      </c>
      <c r="U107" s="604">
        <v>333.33332442930703</v>
      </c>
      <c r="V107" s="604">
        <v>367.49999018331198</v>
      </c>
      <c r="W107" s="604">
        <v>9.9999997328792301</v>
      </c>
      <c r="X107" s="604">
        <v>21.666666087905</v>
      </c>
      <c r="Y107" s="604">
        <v>34.999999065077297</v>
      </c>
      <c r="Z107" s="604">
        <v>34.999999065077297</v>
      </c>
      <c r="AA107" s="604">
        <v>34.999999065077297</v>
      </c>
      <c r="AB107" s="604">
        <v>54.999998530835697</v>
      </c>
      <c r="AC107" s="604">
        <v>94.999997462352695</v>
      </c>
      <c r="AD107" s="604">
        <v>187.49999499148501</v>
      </c>
      <c r="AE107" s="604">
        <v>400.37498930515198</v>
      </c>
      <c r="AF107" s="604">
        <v>591.49998419980602</v>
      </c>
      <c r="AG107" s="604">
        <v>707.74998109452702</v>
      </c>
      <c r="AH107" s="604">
        <v>702.08331457922895</v>
      </c>
      <c r="AI107" s="604">
        <v>716.08331420525997</v>
      </c>
      <c r="AJ107" s="604">
        <v>716.24998086747496</v>
      </c>
      <c r="AK107" s="604">
        <v>717.66664749629899</v>
      </c>
      <c r="AL107" s="605">
        <v>804.69</v>
      </c>
      <c r="AM107" s="605">
        <v>921.02166666666699</v>
      </c>
      <c r="AN107" s="605">
        <v>1259.9791666666699</v>
      </c>
      <c r="AO107" s="605">
        <v>3298.3333333333298</v>
      </c>
      <c r="AP107" s="605">
        <v>7102.0249999999996</v>
      </c>
      <c r="AQ107" s="605">
        <v>7887.6433333333298</v>
      </c>
      <c r="AR107" s="605">
        <v>8954.5833333333303</v>
      </c>
      <c r="AS107" s="605">
        <v>10056.333333333299</v>
      </c>
      <c r="AT107" s="605">
        <v>10569.0375</v>
      </c>
      <c r="AU107" s="605">
        <v>10585.375</v>
      </c>
      <c r="AV107" s="605">
        <v>10655.166666666701</v>
      </c>
      <c r="AW107" s="605">
        <v>10159.9391666667</v>
      </c>
      <c r="AX107" s="605">
        <v>9603.1603062450195</v>
      </c>
      <c r="AY107" s="605">
        <v>8744.2240881609705</v>
      </c>
      <c r="AZ107" s="605">
        <v>8516.0526154260806</v>
      </c>
      <c r="BA107" s="605">
        <v>8258.7700862033598</v>
      </c>
      <c r="BB107" s="605">
        <v>8030.0550000000003</v>
      </c>
    </row>
    <row r="108" spans="1:54">
      <c r="A108" s="604" t="s">
        <v>713</v>
      </c>
      <c r="B108" s="604" t="s">
        <v>712</v>
      </c>
      <c r="AI108" s="604">
        <v>0.73646666666666605</v>
      </c>
      <c r="AJ108" s="604">
        <v>0.67533333333333301</v>
      </c>
      <c r="AK108" s="604">
        <v>0.55974999999999997</v>
      </c>
      <c r="AL108" s="605">
        <v>0.52758333333333296</v>
      </c>
      <c r="AM108" s="605">
        <v>0.55074999999999996</v>
      </c>
      <c r="AN108" s="605">
        <v>0.58091666666666697</v>
      </c>
      <c r="AO108" s="605">
        <v>0.58983333333333299</v>
      </c>
      <c r="AP108" s="605">
        <v>0.58516666666666695</v>
      </c>
      <c r="AQ108" s="605">
        <v>0.60650000000000004</v>
      </c>
      <c r="AR108" s="605">
        <v>0.62791666666666701</v>
      </c>
      <c r="AS108" s="605">
        <v>0.61819166666666703</v>
      </c>
      <c r="AT108" s="605">
        <v>0.57147499999999996</v>
      </c>
      <c r="AU108" s="605">
        <v>0.54023333333333301</v>
      </c>
      <c r="AV108" s="605">
        <v>0.56471666666666698</v>
      </c>
      <c r="AW108" s="605">
        <v>0.56040833333333295</v>
      </c>
      <c r="AX108" s="605">
        <v>0.51379166666666698</v>
      </c>
      <c r="AY108" s="605">
        <v>0.480816666666667</v>
      </c>
      <c r="AZ108" s="605">
        <v>0.50555000000000005</v>
      </c>
      <c r="BA108" s="605">
        <v>0.53047500000000003</v>
      </c>
      <c r="BB108" s="605">
        <v>0.50123333333333298</v>
      </c>
    </row>
    <row r="109" spans="1:54">
      <c r="A109" s="604" t="s">
        <v>711</v>
      </c>
      <c r="B109" s="604" t="s">
        <v>710</v>
      </c>
      <c r="C109" s="604">
        <v>3.169349999</v>
      </c>
      <c r="D109" s="604">
        <v>3.07861666566667</v>
      </c>
      <c r="E109" s="604">
        <v>3.0090416656666701</v>
      </c>
      <c r="F109" s="604">
        <v>3.09729166566667</v>
      </c>
      <c r="G109" s="604">
        <v>3.0736583323333302</v>
      </c>
      <c r="H109" s="604">
        <v>3.0718499989999999</v>
      </c>
      <c r="I109" s="604">
        <v>3.1307499989999998</v>
      </c>
      <c r="J109" s="604">
        <v>3.2045166656666701</v>
      </c>
      <c r="K109" s="604">
        <v>3.1568249989999999</v>
      </c>
      <c r="L109" s="604">
        <v>3.25458333233333</v>
      </c>
      <c r="M109" s="604">
        <v>3.2689833323333302</v>
      </c>
      <c r="N109" s="604">
        <v>3.2277333323333299</v>
      </c>
      <c r="O109" s="604">
        <v>3.0507166656666702</v>
      </c>
      <c r="P109" s="604">
        <v>2.61039999908333</v>
      </c>
      <c r="Q109" s="604">
        <v>2.32775833241667</v>
      </c>
      <c r="R109" s="604">
        <v>2.3019833324166701</v>
      </c>
      <c r="S109" s="604">
        <v>2.8715916659166698</v>
      </c>
      <c r="T109" s="604">
        <v>3.06895833233333</v>
      </c>
      <c r="U109" s="604">
        <v>2.955374999</v>
      </c>
      <c r="V109" s="604">
        <v>3.2427499989999999</v>
      </c>
      <c r="W109" s="604">
        <v>3.4361083323333301</v>
      </c>
      <c r="X109" s="604">
        <v>4.3138749990000003</v>
      </c>
      <c r="Y109" s="604">
        <v>4.74353333233333</v>
      </c>
      <c r="Z109" s="604">
        <v>4.5281666656666699</v>
      </c>
      <c r="AA109" s="604">
        <v>6.5110916662499996</v>
      </c>
      <c r="AB109" s="604">
        <v>16.417024999666701</v>
      </c>
      <c r="AC109" s="604">
        <v>38.3699166665833</v>
      </c>
      <c r="AD109" s="604">
        <v>224.59633333333301</v>
      </c>
      <c r="AE109" s="604">
        <v>409.23</v>
      </c>
      <c r="AF109" s="604">
        <v>496.68916666666701</v>
      </c>
      <c r="AG109" s="604">
        <v>695.08916666666698</v>
      </c>
      <c r="AH109" s="604">
        <v>928.22749999999996</v>
      </c>
      <c r="AI109" s="604">
        <v>1712.7908333333301</v>
      </c>
      <c r="AJ109" s="604">
        <v>1741.36333333333</v>
      </c>
      <c r="AK109" s="604">
        <v>1680.0733333333301</v>
      </c>
      <c r="AL109" s="605">
        <v>1621.41333333333</v>
      </c>
      <c r="AM109" s="605">
        <v>1571.4441666666701</v>
      </c>
      <c r="AN109" s="605">
        <v>1539.45</v>
      </c>
      <c r="AO109" s="605">
        <v>1516.1316666666701</v>
      </c>
      <c r="AP109" s="605">
        <v>1507.8441666666699</v>
      </c>
      <c r="AQ109" s="605">
        <v>1507.5</v>
      </c>
      <c r="AR109" s="605">
        <v>1507.5</v>
      </c>
      <c r="AS109" s="605">
        <v>1507.5</v>
      </c>
      <c r="AT109" s="605">
        <v>1507.5</v>
      </c>
      <c r="AU109" s="605">
        <v>1507.5</v>
      </c>
      <c r="AV109" s="605">
        <v>1507.5</v>
      </c>
      <c r="AW109" s="605">
        <v>1507.5</v>
      </c>
      <c r="AX109" s="605">
        <v>1507.5</v>
      </c>
      <c r="AY109" s="605">
        <v>1507.5</v>
      </c>
      <c r="AZ109" s="605">
        <v>1507.5</v>
      </c>
      <c r="BA109" s="605">
        <v>1507.5</v>
      </c>
      <c r="BB109" s="605">
        <v>1507.5</v>
      </c>
    </row>
    <row r="110" spans="1:54">
      <c r="A110" s="604" t="s">
        <v>709</v>
      </c>
      <c r="B110" s="604" t="s">
        <v>708</v>
      </c>
      <c r="C110" s="604">
        <v>0.71428599971428597</v>
      </c>
      <c r="D110" s="604">
        <v>0.71428599971428597</v>
      </c>
      <c r="E110" s="604">
        <v>0.71428599971428597</v>
      </c>
      <c r="F110" s="604">
        <v>0.71428599971428597</v>
      </c>
      <c r="G110" s="604">
        <v>0.71428599971428597</v>
      </c>
      <c r="H110" s="604">
        <v>0.71428599971428597</v>
      </c>
      <c r="I110" s="604">
        <v>0.71428599971428597</v>
      </c>
      <c r="J110" s="604">
        <v>0.71428599971428597</v>
      </c>
      <c r="K110" s="604">
        <v>0.71428599971428597</v>
      </c>
      <c r="L110" s="604">
        <v>0.71428599971428597</v>
      </c>
      <c r="M110" s="604">
        <v>0.71428599971428597</v>
      </c>
      <c r="N110" s="604">
        <v>0.71521699900000002</v>
      </c>
      <c r="O110" s="604">
        <v>0.76870451342999402</v>
      </c>
      <c r="P110" s="604">
        <v>0.69395909802109201</v>
      </c>
      <c r="Q110" s="604">
        <v>0.67947700357025098</v>
      </c>
      <c r="R110" s="604">
        <v>0.73950775529633594</v>
      </c>
      <c r="S110" s="604">
        <v>0.86956521814744803</v>
      </c>
      <c r="T110" s="604">
        <v>0.86956521814744803</v>
      </c>
      <c r="U110" s="604">
        <v>0.86956521814744803</v>
      </c>
      <c r="V110" s="604">
        <v>0.84202260193494305</v>
      </c>
      <c r="W110" s="604">
        <v>0.77883373727604199</v>
      </c>
      <c r="X110" s="604">
        <v>0.87752833316666701</v>
      </c>
      <c r="Y110" s="604">
        <v>1.0858158330833301</v>
      </c>
      <c r="Z110" s="604">
        <v>1.1140999997500001</v>
      </c>
      <c r="AA110" s="604">
        <v>1.47527749975</v>
      </c>
      <c r="AB110" s="604">
        <v>2.2286749994166701</v>
      </c>
      <c r="AC110" s="604">
        <v>2.2850316664166699</v>
      </c>
      <c r="AD110" s="604">
        <v>2.03603333333333</v>
      </c>
      <c r="AE110" s="604">
        <v>2.2734675000000002</v>
      </c>
      <c r="AF110" s="604">
        <v>2.6226775</v>
      </c>
      <c r="AG110" s="604">
        <v>2.58732083333333</v>
      </c>
      <c r="AH110" s="604">
        <v>2.7613150000000002</v>
      </c>
      <c r="AI110" s="604">
        <v>2.8520141666666698</v>
      </c>
      <c r="AJ110" s="604">
        <v>3.2677415833333301</v>
      </c>
      <c r="AK110" s="604">
        <v>3.5507983333333302</v>
      </c>
      <c r="AL110" s="605">
        <v>3.6270850000000001</v>
      </c>
      <c r="AM110" s="605">
        <v>4.2993491666666701</v>
      </c>
      <c r="AN110" s="605">
        <v>4.6079616666666698</v>
      </c>
      <c r="AO110" s="605">
        <v>5.52828416666667</v>
      </c>
      <c r="AP110" s="605">
        <v>6.1094841666666699</v>
      </c>
      <c r="AQ110" s="605">
        <v>6.9398283333333302</v>
      </c>
      <c r="AR110" s="605">
        <v>8.6091808333333297</v>
      </c>
      <c r="AS110" s="605">
        <v>10.540746666666699</v>
      </c>
      <c r="AT110" s="605">
        <v>7.5647491666666697</v>
      </c>
      <c r="AU110" s="605">
        <v>6.4596925000000001</v>
      </c>
      <c r="AV110" s="605">
        <v>6.3593283333333304</v>
      </c>
      <c r="AW110" s="605">
        <v>6.7715491666666701</v>
      </c>
      <c r="AX110" s="605">
        <v>7.0453650000000003</v>
      </c>
      <c r="AY110" s="605">
        <v>8.26122333333333</v>
      </c>
      <c r="AZ110" s="605">
        <v>8.4736741582488797</v>
      </c>
      <c r="BA110" s="605">
        <v>7.3212219611528804</v>
      </c>
      <c r="BB110" s="605">
        <v>7.2611321323273499</v>
      </c>
    </row>
    <row r="111" spans="1:54">
      <c r="A111" s="604" t="s">
        <v>707</v>
      </c>
      <c r="B111" s="604" t="s">
        <v>706</v>
      </c>
      <c r="C111" s="604">
        <v>1</v>
      </c>
      <c r="D111" s="604">
        <v>1</v>
      </c>
      <c r="E111" s="604">
        <v>1</v>
      </c>
      <c r="F111" s="604">
        <v>1</v>
      </c>
      <c r="G111" s="604">
        <v>1</v>
      </c>
      <c r="H111" s="604">
        <v>1</v>
      </c>
      <c r="I111" s="604">
        <v>1</v>
      </c>
      <c r="J111" s="604">
        <v>1</v>
      </c>
      <c r="K111" s="604">
        <v>1</v>
      </c>
      <c r="L111" s="604">
        <v>1</v>
      </c>
      <c r="M111" s="604">
        <v>1</v>
      </c>
      <c r="N111" s="604">
        <v>0.99999999900000003</v>
      </c>
      <c r="O111" s="604">
        <v>1</v>
      </c>
      <c r="P111" s="604">
        <v>1</v>
      </c>
      <c r="Q111" s="604">
        <v>1.00000013796208</v>
      </c>
      <c r="R111" s="604">
        <v>1.00000027592416</v>
      </c>
      <c r="S111" s="604">
        <v>1.00000027592416</v>
      </c>
      <c r="T111" s="604">
        <v>1.00000027592416</v>
      </c>
      <c r="U111" s="604">
        <v>1.00000027592416</v>
      </c>
      <c r="V111" s="604">
        <v>1.00000027592416</v>
      </c>
      <c r="W111" s="604">
        <v>1.00000027592416</v>
      </c>
      <c r="X111" s="604">
        <v>1.00000027592416</v>
      </c>
      <c r="Y111" s="604">
        <v>1.00000027592416</v>
      </c>
      <c r="Z111" s="604">
        <v>1.00000027592416</v>
      </c>
      <c r="AA111" s="604">
        <v>1.00000027650749</v>
      </c>
      <c r="AB111" s="604">
        <v>1.00000027692416</v>
      </c>
      <c r="AC111" s="604">
        <v>1.00000027692416</v>
      </c>
      <c r="AD111" s="604">
        <v>1.00000027692416</v>
      </c>
      <c r="AE111" s="604">
        <v>1.00000027692416</v>
      </c>
      <c r="AF111" s="604">
        <v>1.00000027692416</v>
      </c>
      <c r="AG111" s="604">
        <v>1.00000027692416</v>
      </c>
      <c r="AH111" s="604">
        <v>1.00000027692416</v>
      </c>
      <c r="AI111" s="604">
        <v>1.00000027692416</v>
      </c>
      <c r="AJ111" s="604">
        <v>1.00000027692416</v>
      </c>
      <c r="AK111" s="604">
        <v>1.00000027692416</v>
      </c>
      <c r="AL111" s="605">
        <v>1.00000027692416</v>
      </c>
      <c r="AM111" s="605">
        <v>1.00000027692416</v>
      </c>
      <c r="AN111" s="605">
        <v>1.00000027692416</v>
      </c>
      <c r="AO111" s="605">
        <v>41.5075</v>
      </c>
      <c r="AP111" s="605">
        <v>41.902500000000003</v>
      </c>
      <c r="AQ111" s="605">
        <v>40.952500000000001</v>
      </c>
      <c r="AR111" s="605">
        <v>48.5833333333333</v>
      </c>
      <c r="AS111" s="605">
        <v>61.754166666666698</v>
      </c>
      <c r="AT111" s="605">
        <v>59.378833333333297</v>
      </c>
      <c r="AU111" s="605">
        <v>54.905833333333298</v>
      </c>
      <c r="AV111" s="605">
        <v>57.095833333333303</v>
      </c>
      <c r="AW111" s="605">
        <v>58.0133333333333</v>
      </c>
      <c r="AX111" s="605">
        <v>61.272222222222197</v>
      </c>
      <c r="AY111" s="605">
        <v>63.207500000000003</v>
      </c>
      <c r="AZ111" s="605">
        <v>68.286666666666704</v>
      </c>
      <c r="BA111" s="605">
        <v>71.403333333333293</v>
      </c>
      <c r="BB111" s="605">
        <v>72.226666666666702</v>
      </c>
    </row>
    <row r="112" spans="1:54">
      <c r="A112" s="604" t="s">
        <v>705</v>
      </c>
      <c r="B112" s="604" t="s">
        <v>704</v>
      </c>
      <c r="C112" s="604">
        <v>0.35714299900000002</v>
      </c>
      <c r="D112" s="604">
        <v>0.35714299900000002</v>
      </c>
      <c r="E112" s="604">
        <v>0.35714299900000002</v>
      </c>
      <c r="F112" s="604">
        <v>0.35714299900000002</v>
      </c>
      <c r="G112" s="604">
        <v>0.35714299900000002</v>
      </c>
      <c r="H112" s="604">
        <v>0.35714299900000002</v>
      </c>
      <c r="I112" s="604">
        <v>0.35714299900000002</v>
      </c>
      <c r="J112" s="604">
        <v>0.35714299900000002</v>
      </c>
      <c r="K112" s="604">
        <v>0.35714299900000002</v>
      </c>
      <c r="L112" s="604">
        <v>0.35714299900000002</v>
      </c>
      <c r="M112" s="604">
        <v>0.35714299900000002</v>
      </c>
      <c r="N112" s="604">
        <v>0.35632574900000002</v>
      </c>
      <c r="O112" s="604">
        <v>0.32894699900000002</v>
      </c>
      <c r="P112" s="604">
        <v>0.30002599899999999</v>
      </c>
      <c r="Q112" s="604">
        <v>0.29605099899999998</v>
      </c>
      <c r="R112" s="604">
        <v>0.29605099899999998</v>
      </c>
      <c r="S112" s="604">
        <v>0.29605099899999998</v>
      </c>
      <c r="T112" s="604">
        <v>0.29605099899999998</v>
      </c>
      <c r="U112" s="604">
        <v>0.29605099899999998</v>
      </c>
      <c r="V112" s="604">
        <v>0.29605099899999998</v>
      </c>
      <c r="W112" s="604">
        <v>0.296050749</v>
      </c>
      <c r="X112" s="604">
        <v>0.29605174899999998</v>
      </c>
      <c r="Y112" s="604">
        <v>0.29605299899999998</v>
      </c>
      <c r="Z112" s="604">
        <v>0.29605299908333299</v>
      </c>
      <c r="AA112" s="604">
        <v>0.29605299958333298</v>
      </c>
      <c r="AB112" s="604">
        <v>0.29605300000000001</v>
      </c>
      <c r="AC112" s="604">
        <v>0.31539580253923399</v>
      </c>
      <c r="AD112" s="604">
        <v>0.29702864435074999</v>
      </c>
      <c r="AE112" s="604">
        <v>0.285766198804</v>
      </c>
      <c r="AF112" s="604">
        <v>0.29960165611424999</v>
      </c>
      <c r="AG112" s="604">
        <v>0.28317718970299999</v>
      </c>
      <c r="AH112" s="604">
        <v>0.28072831727850001</v>
      </c>
      <c r="AI112" s="604">
        <v>0.28155335412458299</v>
      </c>
      <c r="AJ112" s="604">
        <v>0.30437021879031601</v>
      </c>
      <c r="AK112" s="604">
        <v>0.34836821013777403</v>
      </c>
      <c r="AL112" s="605">
        <v>0.41814493434980698</v>
      </c>
      <c r="AM112" s="605">
        <v>0.43679976921490199</v>
      </c>
      <c r="AN112" s="605">
        <v>0.46086611531154598</v>
      </c>
      <c r="AO112" s="605">
        <v>0.46757443745260102</v>
      </c>
      <c r="AP112" s="605">
        <v>0.463810768619975</v>
      </c>
      <c r="AQ112" s="605">
        <v>0.51218961330833301</v>
      </c>
      <c r="AR112" s="605">
        <v>0.60506425362333305</v>
      </c>
      <c r="AS112" s="605">
        <v>1.2706791739733301</v>
      </c>
      <c r="AT112" s="605">
        <v>1.29294412808415</v>
      </c>
      <c r="AU112" s="605">
        <v>1.3049661442676701</v>
      </c>
      <c r="AV112" s="605">
        <v>1.3083848239159199</v>
      </c>
      <c r="AW112" s="605">
        <v>1.3135716247906699</v>
      </c>
      <c r="AX112" s="605">
        <v>1.26264486767833</v>
      </c>
      <c r="AY112" s="605">
        <v>1.2235623934186699</v>
      </c>
      <c r="AZ112" s="605">
        <v>1.2535344886256801</v>
      </c>
      <c r="BA112" s="605">
        <v>1.26678941001316</v>
      </c>
      <c r="BB112" s="605">
        <v>1.2241524946034601</v>
      </c>
    </row>
    <row r="113" spans="1:54">
      <c r="A113" s="604" t="s">
        <v>703</v>
      </c>
      <c r="B113" s="604" t="s">
        <v>702</v>
      </c>
      <c r="AL113" s="605"/>
      <c r="AM113" s="605"/>
      <c r="AN113" s="605"/>
      <c r="AO113" s="605"/>
      <c r="AP113" s="605"/>
      <c r="AQ113" s="605"/>
      <c r="AR113" s="605"/>
      <c r="AS113" s="605"/>
      <c r="AT113" s="605"/>
      <c r="AU113" s="605"/>
      <c r="AV113" s="605"/>
      <c r="AW113" s="605"/>
      <c r="AX113" s="605"/>
      <c r="AY113" s="605"/>
      <c r="AZ113" s="605"/>
      <c r="BA113" s="605"/>
      <c r="BB113" s="605"/>
    </row>
    <row r="114" spans="1:54">
      <c r="A114" s="604" t="s">
        <v>701</v>
      </c>
      <c r="B114" s="604" t="s">
        <v>700</v>
      </c>
      <c r="AI114" s="604">
        <v>1.77275</v>
      </c>
      <c r="AJ114" s="604">
        <v>4.3440633333333301</v>
      </c>
      <c r="AK114" s="604">
        <v>3.9777499999999999</v>
      </c>
      <c r="AL114" s="605">
        <v>4</v>
      </c>
      <c r="AM114" s="605">
        <v>4</v>
      </c>
      <c r="AN114" s="605">
        <v>4</v>
      </c>
      <c r="AO114" s="605">
        <v>4</v>
      </c>
      <c r="AP114" s="605">
        <v>4</v>
      </c>
      <c r="AQ114" s="605">
        <v>4</v>
      </c>
      <c r="AR114" s="605">
        <v>4</v>
      </c>
      <c r="AS114" s="605">
        <v>3.6769583333333302</v>
      </c>
      <c r="AT114" s="605">
        <v>3.0608666666666702</v>
      </c>
      <c r="AU114" s="605">
        <v>2.7805916666666701</v>
      </c>
      <c r="AV114" s="605">
        <v>2.774025</v>
      </c>
      <c r="AW114" s="605">
        <v>2.7522250000000001</v>
      </c>
      <c r="AX114" s="605">
        <v>2.5237250000000002</v>
      </c>
      <c r="AY114" s="605">
        <v>2.357075</v>
      </c>
      <c r="AZ114" s="605">
        <v>2.48403333333333</v>
      </c>
      <c r="BA114" s="605">
        <v>2.6063333333333301</v>
      </c>
      <c r="BB114" s="605">
        <v>2.4811000000000001</v>
      </c>
    </row>
    <row r="115" spans="1:54">
      <c r="A115" s="604" t="s">
        <v>699</v>
      </c>
      <c r="B115" s="604" t="s">
        <v>698</v>
      </c>
      <c r="C115" s="604">
        <v>50.000000049000001</v>
      </c>
      <c r="D115" s="604">
        <v>50.000000049000001</v>
      </c>
      <c r="E115" s="604">
        <v>50.000000049000001</v>
      </c>
      <c r="F115" s="604">
        <v>50.000000049000001</v>
      </c>
      <c r="G115" s="604">
        <v>50.000000049000001</v>
      </c>
      <c r="H115" s="604">
        <v>50.000000049000001</v>
      </c>
      <c r="I115" s="604">
        <v>50.000000049000001</v>
      </c>
      <c r="J115" s="604">
        <v>50.000000049000001</v>
      </c>
      <c r="K115" s="604">
        <v>50.000000049000001</v>
      </c>
      <c r="L115" s="604">
        <v>50.000000049000001</v>
      </c>
      <c r="M115" s="604">
        <v>50.000000049000001</v>
      </c>
      <c r="N115" s="604">
        <v>48.869799999000001</v>
      </c>
      <c r="O115" s="604">
        <v>44.014583332333302</v>
      </c>
      <c r="P115" s="604">
        <v>38.976499998999998</v>
      </c>
      <c r="Q115" s="604">
        <v>38.951499998999999</v>
      </c>
      <c r="R115" s="604">
        <v>36.778916665666699</v>
      </c>
      <c r="S115" s="604">
        <v>38.605166665666701</v>
      </c>
      <c r="T115" s="604">
        <v>35.842749998999999</v>
      </c>
      <c r="U115" s="604">
        <v>31.492083332333301</v>
      </c>
      <c r="V115" s="604">
        <v>29.318666665666701</v>
      </c>
      <c r="W115" s="604">
        <v>29.24166666575</v>
      </c>
      <c r="X115" s="604">
        <v>37.129249999166703</v>
      </c>
      <c r="Y115" s="604">
        <v>45.690583332333297</v>
      </c>
      <c r="Z115" s="604">
        <v>51.131666665833301</v>
      </c>
      <c r="AA115" s="604">
        <v>57.783916666416701</v>
      </c>
      <c r="AB115" s="604">
        <v>59.378</v>
      </c>
      <c r="AC115" s="604">
        <v>44.671916666666696</v>
      </c>
      <c r="AD115" s="604">
        <v>37.334083333333297</v>
      </c>
      <c r="AE115" s="604">
        <v>36.768333333333302</v>
      </c>
      <c r="AF115" s="604">
        <v>39.404000000000003</v>
      </c>
      <c r="AG115" s="604">
        <v>33.417916666666699</v>
      </c>
      <c r="AH115" s="604">
        <v>34.148249999999997</v>
      </c>
      <c r="AI115" s="604">
        <v>32.149500000000003</v>
      </c>
      <c r="AJ115" s="604">
        <v>34.596520833333301</v>
      </c>
      <c r="AK115" s="604">
        <v>33.456497499999998</v>
      </c>
      <c r="AL115" s="605">
        <v>29.4800166666667</v>
      </c>
      <c r="AM115" s="605">
        <v>30.961513333333301</v>
      </c>
      <c r="AN115" s="605">
        <v>35.773890833333297</v>
      </c>
      <c r="AO115" s="605">
        <v>36.298640833333302</v>
      </c>
      <c r="AP115" s="605"/>
      <c r="AQ115" s="605"/>
      <c r="AR115" s="605"/>
      <c r="AS115" s="605"/>
      <c r="AT115" s="605"/>
      <c r="AU115" s="605"/>
      <c r="AV115" s="605"/>
      <c r="AW115" s="605"/>
      <c r="AX115" s="605"/>
      <c r="AY115" s="605"/>
      <c r="AZ115" s="605"/>
      <c r="BA115" s="605"/>
      <c r="BB115" s="605"/>
    </row>
    <row r="116" spans="1:54">
      <c r="A116" s="604" t="s">
        <v>697</v>
      </c>
      <c r="B116" s="604" t="s">
        <v>696</v>
      </c>
      <c r="J116" s="604">
        <v>6.0757894730000004</v>
      </c>
      <c r="K116" s="604">
        <v>6.0715789468333297</v>
      </c>
      <c r="L116" s="604">
        <v>6.0361403504166704</v>
      </c>
      <c r="M116" s="604">
        <v>6.05140350825</v>
      </c>
      <c r="N116" s="604">
        <v>5.9473684206666704</v>
      </c>
      <c r="O116" s="604">
        <v>5.7145614030000003</v>
      </c>
      <c r="P116" s="604">
        <v>4.9287547528333304</v>
      </c>
      <c r="Q116" s="604">
        <v>5.0397640408333304</v>
      </c>
      <c r="R116" s="604">
        <v>5.1264373541666703</v>
      </c>
      <c r="S116" s="604">
        <v>6.0614489860000003</v>
      </c>
      <c r="T116" s="604">
        <v>5.5737853099999999</v>
      </c>
      <c r="U116" s="604">
        <v>5.02916666575</v>
      </c>
      <c r="V116" s="604">
        <v>5.1766666656666702</v>
      </c>
      <c r="W116" s="604">
        <v>5.0949999990833303</v>
      </c>
      <c r="X116" s="604">
        <v>5.75166666583333</v>
      </c>
      <c r="Y116" s="604">
        <v>6.2258333324999997</v>
      </c>
      <c r="Z116" s="604">
        <v>7.4641666659999997</v>
      </c>
      <c r="AA116" s="604">
        <v>8.0353499999999993</v>
      </c>
      <c r="AB116" s="604">
        <v>7.99884166666667</v>
      </c>
      <c r="AC116" s="604">
        <v>8.0131583333333296</v>
      </c>
      <c r="AD116" s="604">
        <v>8.0098083333333303</v>
      </c>
      <c r="AE116" s="604">
        <v>8.0405916666666695</v>
      </c>
      <c r="AF116" s="604">
        <v>8.0338833333333302</v>
      </c>
      <c r="AG116" s="604">
        <v>8.0209916666666707</v>
      </c>
      <c r="AH116" s="604">
        <v>8.0042500000000008</v>
      </c>
      <c r="AI116" s="604">
        <v>7.9723416666666704</v>
      </c>
      <c r="AJ116" s="604">
        <v>7.9675500000000001</v>
      </c>
      <c r="AK116" s="604">
        <v>7.9602833333333303</v>
      </c>
      <c r="AL116" s="605">
        <v>7.9677583333333297</v>
      </c>
      <c r="AM116" s="605">
        <v>7.9664000000000001</v>
      </c>
      <c r="AN116" s="605">
        <v>7.9752916666666698</v>
      </c>
      <c r="AO116" s="605">
        <v>7.9787666666666697</v>
      </c>
      <c r="AP116" s="605">
        <v>7.9918500000000003</v>
      </c>
      <c r="AQ116" s="605">
        <v>8.0259</v>
      </c>
      <c r="AR116" s="605">
        <v>8.0335000000000001</v>
      </c>
      <c r="AS116" s="605">
        <v>8.0334333333333294</v>
      </c>
      <c r="AT116" s="605">
        <v>8.0212411666666696</v>
      </c>
      <c r="AU116" s="605">
        <v>8.0221710833333297</v>
      </c>
      <c r="AV116" s="605">
        <v>8.0110645833333294</v>
      </c>
      <c r="AW116" s="605">
        <v>8.0014261666666702</v>
      </c>
      <c r="AX116" s="605">
        <v>8.0358539166666692</v>
      </c>
      <c r="AY116" s="605">
        <v>8.0201099166666694</v>
      </c>
      <c r="AZ116" s="605">
        <v>7.9842833333333303</v>
      </c>
      <c r="BA116" s="605">
        <v>8.0022166666666692</v>
      </c>
      <c r="BB116" s="605">
        <v>8.0182083333333303</v>
      </c>
    </row>
    <row r="117" spans="1:54">
      <c r="A117" s="604" t="s">
        <v>695</v>
      </c>
      <c r="B117" s="604" t="s">
        <v>694</v>
      </c>
      <c r="AK117" s="604">
        <v>43.263183333333302</v>
      </c>
      <c r="AL117" s="605">
        <v>37.881758333333302</v>
      </c>
      <c r="AM117" s="605">
        <v>39.981074999999997</v>
      </c>
      <c r="AN117" s="605">
        <v>50.003549999999997</v>
      </c>
      <c r="AO117" s="605">
        <v>54.461733333333299</v>
      </c>
      <c r="AP117" s="605">
        <v>56.901828333333299</v>
      </c>
      <c r="AQ117" s="605">
        <v>65.903866666666701</v>
      </c>
      <c r="AR117" s="605">
        <v>68.037133333333301</v>
      </c>
      <c r="AS117" s="605">
        <v>64.349791666666704</v>
      </c>
      <c r="AT117" s="605">
        <v>54.322258333333302</v>
      </c>
      <c r="AU117" s="605">
        <v>49.409933333333299</v>
      </c>
      <c r="AV117" s="605">
        <v>49.2836833333333</v>
      </c>
      <c r="AW117" s="605">
        <v>48.801766666666701</v>
      </c>
      <c r="AX117" s="605">
        <v>44.7298166666667</v>
      </c>
      <c r="AY117" s="605">
        <v>41.867683333333297</v>
      </c>
      <c r="AZ117" s="605">
        <v>44.100574999999999</v>
      </c>
      <c r="BA117" s="605">
        <v>46.4853916666667</v>
      </c>
      <c r="BB117" s="605">
        <v>44.230825000000003</v>
      </c>
    </row>
    <row r="118" spans="1:54">
      <c r="A118" s="604" t="s">
        <v>428</v>
      </c>
      <c r="B118" s="604" t="s">
        <v>693</v>
      </c>
      <c r="C118" s="604">
        <v>49.370600049526097</v>
      </c>
      <c r="D118" s="604">
        <v>49.370600049526097</v>
      </c>
      <c r="E118" s="604">
        <v>49.370600049526097</v>
      </c>
      <c r="F118" s="604">
        <v>49.370600049526097</v>
      </c>
      <c r="G118" s="604">
        <v>49.370600049526097</v>
      </c>
      <c r="H118" s="604">
        <v>49.370600049526097</v>
      </c>
      <c r="I118" s="604">
        <v>49.370600049526097</v>
      </c>
      <c r="J118" s="604">
        <v>49.370600049526097</v>
      </c>
      <c r="K118" s="604">
        <v>49.370600049526097</v>
      </c>
      <c r="L118" s="604">
        <v>51.941975052032703</v>
      </c>
      <c r="M118" s="604">
        <v>55.541900055541902</v>
      </c>
      <c r="N118" s="604">
        <v>55.426325050080102</v>
      </c>
      <c r="O118" s="604">
        <v>50.405333331666696</v>
      </c>
      <c r="P118" s="604">
        <v>44.577666666666701</v>
      </c>
      <c r="Q118" s="604">
        <v>48.140749999999997</v>
      </c>
      <c r="R118" s="604">
        <v>42.862416663333299</v>
      </c>
      <c r="S118" s="604">
        <v>47.789916663333301</v>
      </c>
      <c r="T118" s="604">
        <v>49.135749992500003</v>
      </c>
      <c r="U118" s="604">
        <v>45.130999993333297</v>
      </c>
      <c r="V118" s="604">
        <v>42.544166660833298</v>
      </c>
      <c r="W118" s="604">
        <v>42.255749990833301</v>
      </c>
      <c r="X118" s="604">
        <v>54.346083325833298</v>
      </c>
      <c r="Y118" s="604">
        <v>69.947166664166701</v>
      </c>
      <c r="Z118" s="604">
        <v>86.089833333333303</v>
      </c>
      <c r="AA118" s="604">
        <v>115.32850000000001</v>
      </c>
      <c r="AB118" s="604">
        <v>132.49549999999999</v>
      </c>
      <c r="AC118" s="604">
        <v>135.26816666666701</v>
      </c>
      <c r="AD118" s="604">
        <v>213.84266666666699</v>
      </c>
      <c r="AE118" s="604">
        <v>281.421333333333</v>
      </c>
      <c r="AF118" s="604">
        <v>320.6875</v>
      </c>
      <c r="AG118" s="604">
        <v>298.82933333333301</v>
      </c>
      <c r="AH118" s="604">
        <v>367.072</v>
      </c>
      <c r="AI118" s="604">
        <v>372.79333333333301</v>
      </c>
      <c r="AJ118" s="604">
        <v>382.75650000000002</v>
      </c>
      <c r="AK118" s="604">
        <v>613.46716666666703</v>
      </c>
      <c r="AL118" s="605">
        <v>853.12633333333304</v>
      </c>
      <c r="AM118" s="605">
        <v>812.25033333333295</v>
      </c>
      <c r="AN118" s="605">
        <v>1018.17716666667</v>
      </c>
      <c r="AO118" s="605">
        <v>1088.27966666667</v>
      </c>
      <c r="AP118" s="605">
        <v>1256.7550000000001</v>
      </c>
      <c r="AQ118" s="605">
        <v>1353.49616666667</v>
      </c>
      <c r="AR118" s="605">
        <v>1317.69883333333</v>
      </c>
      <c r="AS118" s="605">
        <v>1366.39116666667</v>
      </c>
      <c r="AT118" s="605">
        <v>1238.32766666667</v>
      </c>
      <c r="AU118" s="605">
        <v>1868.8578333333301</v>
      </c>
      <c r="AV118" s="605">
        <v>2003.02583333333</v>
      </c>
      <c r="AW118" s="605">
        <v>2142.3016666666699</v>
      </c>
      <c r="AX118" s="605">
        <v>1873.87666666667</v>
      </c>
      <c r="AY118" s="605">
        <v>1708.37083333333</v>
      </c>
      <c r="AZ118" s="605">
        <v>1956.20583333333</v>
      </c>
      <c r="BA118" s="605">
        <v>2089.9499999999998</v>
      </c>
      <c r="BB118" s="605">
        <v>2025.1175000000001</v>
      </c>
    </row>
    <row r="119" spans="1:54">
      <c r="A119" s="604" t="s">
        <v>374</v>
      </c>
      <c r="B119" s="604" t="s">
        <v>692</v>
      </c>
      <c r="C119" s="604">
        <v>0.71428514242891405</v>
      </c>
      <c r="D119" s="604">
        <v>0.71428514242891405</v>
      </c>
      <c r="E119" s="604">
        <v>0.71428514242891405</v>
      </c>
      <c r="F119" s="604">
        <v>0.71428514242891405</v>
      </c>
      <c r="G119" s="604">
        <v>0.71428514242891405</v>
      </c>
      <c r="H119" s="604">
        <v>0.71428514242891405</v>
      </c>
      <c r="I119" s="604">
        <v>0.71428514242891405</v>
      </c>
      <c r="J119" s="604">
        <v>0.72420586859353897</v>
      </c>
      <c r="K119" s="604">
        <v>0.83333299983333298</v>
      </c>
      <c r="L119" s="604">
        <v>0.83333299983333298</v>
      </c>
      <c r="M119" s="604">
        <v>0.83333299983333298</v>
      </c>
      <c r="N119" s="604">
        <v>0.83089400256529</v>
      </c>
      <c r="O119" s="604">
        <v>0.801557908669424</v>
      </c>
      <c r="P119" s="604">
        <v>0.81926216566666699</v>
      </c>
      <c r="Q119" s="604">
        <v>0.84120341566666701</v>
      </c>
      <c r="R119" s="604">
        <v>0.86383349899999995</v>
      </c>
      <c r="S119" s="604">
        <v>0.91301141566666699</v>
      </c>
      <c r="T119" s="604">
        <v>0.90292808233333299</v>
      </c>
      <c r="U119" s="604">
        <v>0.84374508233333301</v>
      </c>
      <c r="V119" s="604">
        <v>0.81687791566666701</v>
      </c>
      <c r="W119" s="604">
        <v>0.81209566566666702</v>
      </c>
      <c r="X119" s="604">
        <v>0.895299082333333</v>
      </c>
      <c r="Y119" s="604">
        <v>1.05550908241667</v>
      </c>
      <c r="Z119" s="604">
        <v>1.17476333241667</v>
      </c>
      <c r="AA119" s="604">
        <v>1.4133799995</v>
      </c>
      <c r="AB119" s="604">
        <v>1.71909666625</v>
      </c>
      <c r="AC119" s="604">
        <v>1.86107333308333</v>
      </c>
      <c r="AD119" s="604">
        <v>2.2087425000000001</v>
      </c>
      <c r="AE119" s="604">
        <v>2.56130083333333</v>
      </c>
      <c r="AF119" s="604">
        <v>2.7595241666666701</v>
      </c>
      <c r="AG119" s="604">
        <v>2.7288816666666702</v>
      </c>
      <c r="AH119" s="604">
        <v>2.8033125000000001</v>
      </c>
      <c r="AI119" s="604">
        <v>3.6032754166666701</v>
      </c>
      <c r="AJ119" s="604">
        <v>4.4027783333333304</v>
      </c>
      <c r="AK119" s="604">
        <v>8.7364049999999995</v>
      </c>
      <c r="AL119" s="605">
        <v>15.2837416666667</v>
      </c>
      <c r="AM119" s="605">
        <v>15.3084666666667</v>
      </c>
      <c r="AN119" s="605">
        <v>16.444175000000001</v>
      </c>
      <c r="AO119" s="605">
        <v>31.072683333333298</v>
      </c>
      <c r="AP119" s="605">
        <v>44.088141666666701</v>
      </c>
      <c r="AQ119" s="605">
        <v>59.543808333333303</v>
      </c>
      <c r="AR119" s="605">
        <v>72.197333333333304</v>
      </c>
      <c r="AS119" s="605">
        <v>76.686608333333297</v>
      </c>
      <c r="AT119" s="605">
        <v>97.432474999999997</v>
      </c>
      <c r="AU119" s="605">
        <v>108.89750833333299</v>
      </c>
      <c r="AV119" s="605">
        <v>118.41974166666699</v>
      </c>
      <c r="AW119" s="605">
        <v>136.01354166666701</v>
      </c>
      <c r="AX119" s="605">
        <v>139.95728662071801</v>
      </c>
      <c r="AY119" s="605">
        <v>140.52269213564199</v>
      </c>
      <c r="AZ119" s="605">
        <v>141.16694375</v>
      </c>
      <c r="BA119" s="605">
        <v>150.486655869408</v>
      </c>
      <c r="BB119" s="605">
        <v>156.51545111111099</v>
      </c>
    </row>
    <row r="120" spans="1:54">
      <c r="A120" s="604" t="s">
        <v>691</v>
      </c>
      <c r="B120" s="604" t="s">
        <v>690</v>
      </c>
      <c r="C120" s="604">
        <v>3.0612200020612201</v>
      </c>
      <c r="D120" s="604">
        <v>3.0612200020612201</v>
      </c>
      <c r="E120" s="604">
        <v>3.0612200020612201</v>
      </c>
      <c r="F120" s="604">
        <v>3.0612200020612201</v>
      </c>
      <c r="G120" s="604">
        <v>3.0612200020612201</v>
      </c>
      <c r="H120" s="604">
        <v>3.0612200020612201</v>
      </c>
      <c r="I120" s="604">
        <v>3.0612200020612201</v>
      </c>
      <c r="J120" s="604">
        <v>3.0612200020612201</v>
      </c>
      <c r="K120" s="604">
        <v>3.0612200020612201</v>
      </c>
      <c r="L120" s="604">
        <v>3.0612200020612201</v>
      </c>
      <c r="M120" s="604">
        <v>3.0612200020612201</v>
      </c>
      <c r="N120" s="604">
        <v>3.0522604298093099</v>
      </c>
      <c r="O120" s="604">
        <v>2.81955586834381</v>
      </c>
      <c r="P120" s="604">
        <v>2.4433296548619801</v>
      </c>
      <c r="Q120" s="604">
        <v>2.4070666659166702</v>
      </c>
      <c r="R120" s="604">
        <v>2.3937833331666698</v>
      </c>
      <c r="S120" s="604">
        <v>2.5415749991666701</v>
      </c>
      <c r="T120" s="604">
        <v>2.4612833324166701</v>
      </c>
      <c r="U120" s="604">
        <v>2.3160416657499998</v>
      </c>
      <c r="V120" s="604">
        <v>2.1884416659166699</v>
      </c>
      <c r="W120" s="604">
        <v>2.1768833324166699</v>
      </c>
      <c r="X120" s="604">
        <v>2.3041249991666701</v>
      </c>
      <c r="Y120" s="604">
        <v>2.3353916658333298</v>
      </c>
      <c r="Z120" s="604">
        <v>2.3212499991666702</v>
      </c>
      <c r="AA120" s="604">
        <v>2.3436416661666701</v>
      </c>
      <c r="AB120" s="604">
        <v>2.4830416666666699</v>
      </c>
      <c r="AC120" s="604">
        <v>2.5814416666666702</v>
      </c>
      <c r="AD120" s="604">
        <v>2.5196383333333299</v>
      </c>
      <c r="AE120" s="604">
        <v>2.6187833333333299</v>
      </c>
      <c r="AF120" s="604">
        <v>2.7088416666666699</v>
      </c>
      <c r="AG120" s="604">
        <v>2.7048749999999999</v>
      </c>
      <c r="AH120" s="604">
        <v>2.7500666666666702</v>
      </c>
      <c r="AI120" s="604">
        <v>2.5473833333333298</v>
      </c>
      <c r="AJ120" s="604">
        <v>2.5740949999999998</v>
      </c>
      <c r="AK120" s="604">
        <v>2.6242566666666698</v>
      </c>
      <c r="AL120" s="605">
        <v>2.5044041666666699</v>
      </c>
      <c r="AM120" s="605">
        <v>2.5159425</v>
      </c>
      <c r="AN120" s="605">
        <v>2.8131916666666701</v>
      </c>
      <c r="AO120" s="605">
        <v>3.9243749999999999</v>
      </c>
      <c r="AP120" s="605">
        <v>3.8</v>
      </c>
      <c r="AQ120" s="605">
        <v>3.8</v>
      </c>
      <c r="AR120" s="605">
        <v>3.8</v>
      </c>
      <c r="AS120" s="605">
        <v>3.8</v>
      </c>
      <c r="AT120" s="605">
        <v>3.8</v>
      </c>
      <c r="AU120" s="605">
        <v>3.8</v>
      </c>
      <c r="AV120" s="605">
        <v>3.7870916666666701</v>
      </c>
      <c r="AW120" s="605">
        <v>3.6681769583333299</v>
      </c>
      <c r="AX120" s="605">
        <v>3.43756938226247</v>
      </c>
      <c r="AY120" s="605">
        <v>3.3358333333333299</v>
      </c>
      <c r="AZ120" s="605">
        <v>3.5245029107064401</v>
      </c>
      <c r="BA120" s="605">
        <v>3.22108691472175</v>
      </c>
      <c r="BB120" s="605">
        <v>3.06000301052058</v>
      </c>
    </row>
    <row r="121" spans="1:54">
      <c r="A121" s="604" t="s">
        <v>689</v>
      </c>
      <c r="B121" s="604" t="s">
        <v>688</v>
      </c>
      <c r="C121" s="604">
        <v>4.7619000037618999</v>
      </c>
      <c r="D121" s="604">
        <v>4.7619000037618999</v>
      </c>
      <c r="E121" s="604">
        <v>4.7619000037618999</v>
      </c>
      <c r="F121" s="604">
        <v>4.7619000037618999</v>
      </c>
      <c r="G121" s="604">
        <v>4.7619000037618999</v>
      </c>
      <c r="H121" s="604">
        <v>4.7619000037618999</v>
      </c>
      <c r="I121" s="604">
        <v>4.7619000037618999</v>
      </c>
      <c r="J121" s="604">
        <v>4.7609083363015801</v>
      </c>
      <c r="K121" s="604">
        <v>4.7499999989999999</v>
      </c>
      <c r="L121" s="604">
        <v>4.7499999989999999</v>
      </c>
      <c r="M121" s="604">
        <v>4.7499999989999999</v>
      </c>
      <c r="N121" s="604">
        <v>4.7344166656666697</v>
      </c>
      <c r="O121" s="604">
        <v>4.3749999989999999</v>
      </c>
      <c r="P121" s="604">
        <v>3.9856666656666699</v>
      </c>
      <c r="Q121" s="604">
        <v>3.9299999990000001</v>
      </c>
      <c r="R121" s="604">
        <v>5.7648333323333301</v>
      </c>
      <c r="S121" s="604">
        <v>8.3646666663333296</v>
      </c>
      <c r="T121" s="604">
        <v>8.7667499995</v>
      </c>
      <c r="U121" s="604">
        <v>8.9687499994166693</v>
      </c>
      <c r="V121" s="604">
        <v>7.48858333233333</v>
      </c>
      <c r="W121" s="604">
        <v>7.5499999989999997</v>
      </c>
      <c r="X121" s="604">
        <v>7.5499999989999997</v>
      </c>
      <c r="Y121" s="604">
        <v>7.1736666656666701</v>
      </c>
      <c r="Z121" s="604">
        <v>7.0499999989999997</v>
      </c>
      <c r="AA121" s="604">
        <v>7.0499999995833296</v>
      </c>
      <c r="AB121" s="604">
        <v>7.0980833333333297</v>
      </c>
      <c r="AC121" s="604">
        <v>7.1507333333333296</v>
      </c>
      <c r="AD121" s="604">
        <v>9.2230000000000008</v>
      </c>
      <c r="AE121" s="604">
        <v>8.7845833333333303</v>
      </c>
      <c r="AF121" s="604">
        <v>9.0408333333333406</v>
      </c>
      <c r="AG121" s="604">
        <v>9.5517416666666701</v>
      </c>
      <c r="AH121" s="604">
        <v>10.2526666666667</v>
      </c>
      <c r="AI121" s="604">
        <v>10.5691666666667</v>
      </c>
      <c r="AJ121" s="604">
        <v>10.956991666666701</v>
      </c>
      <c r="AK121" s="604">
        <v>11.585750000000001</v>
      </c>
      <c r="AL121" s="605">
        <v>11.77</v>
      </c>
      <c r="AM121" s="605">
        <v>11.77</v>
      </c>
      <c r="AN121" s="605">
        <v>11.77</v>
      </c>
      <c r="AO121" s="605">
        <v>11.77</v>
      </c>
      <c r="AP121" s="605">
        <v>11.77</v>
      </c>
      <c r="AQ121" s="605">
        <v>11.77</v>
      </c>
      <c r="AR121" s="605">
        <v>12.2420833333333</v>
      </c>
      <c r="AS121" s="605">
        <v>12.8</v>
      </c>
      <c r="AT121" s="605">
        <v>12.8</v>
      </c>
      <c r="AU121" s="605">
        <v>12.8</v>
      </c>
      <c r="AV121" s="605">
        <v>12.8</v>
      </c>
      <c r="AW121" s="605">
        <v>12.8</v>
      </c>
      <c r="AX121" s="605">
        <v>12.8</v>
      </c>
      <c r="AY121" s="605">
        <v>12.8</v>
      </c>
      <c r="AZ121" s="605">
        <v>12.8</v>
      </c>
      <c r="BA121" s="605">
        <v>12.8</v>
      </c>
      <c r="BB121" s="605">
        <v>14.6020084036964</v>
      </c>
    </row>
    <row r="122" spans="1:54">
      <c r="A122" s="604" t="s">
        <v>687</v>
      </c>
      <c r="B122" s="604" t="s">
        <v>686</v>
      </c>
      <c r="C122" s="604">
        <v>245.19510139835899</v>
      </c>
      <c r="D122" s="604">
        <v>245.26010162116</v>
      </c>
      <c r="E122" s="604">
        <v>245.013850686544</v>
      </c>
      <c r="F122" s="604">
        <v>245.01635069607499</v>
      </c>
      <c r="G122" s="604">
        <v>245.027184079042</v>
      </c>
      <c r="H122" s="604">
        <v>245.06093420770699</v>
      </c>
      <c r="I122" s="604">
        <v>245.67843655764301</v>
      </c>
      <c r="J122" s="604">
        <v>246.00093779128099</v>
      </c>
      <c r="K122" s="604">
        <v>247.56469375695099</v>
      </c>
      <c r="L122" s="604">
        <v>259.960574351236</v>
      </c>
      <c r="M122" s="604">
        <v>276.403137026845</v>
      </c>
      <c r="N122" s="604">
        <v>253.026797909283</v>
      </c>
      <c r="O122" s="604">
        <v>252.02762746264901</v>
      </c>
      <c r="P122" s="604">
        <v>222.88918305322699</v>
      </c>
      <c r="Q122" s="604">
        <v>240.70466763782301</v>
      </c>
      <c r="R122" s="604">
        <v>214.31290034121901</v>
      </c>
      <c r="S122" s="604">
        <v>238.95049426705901</v>
      </c>
      <c r="T122" s="604">
        <v>245.67968656657601</v>
      </c>
      <c r="U122" s="604">
        <v>225.65586023395699</v>
      </c>
      <c r="V122" s="604">
        <v>212.721644262377</v>
      </c>
      <c r="W122" s="604">
        <v>211.27955541470499</v>
      </c>
      <c r="X122" s="604">
        <v>271.73145255032699</v>
      </c>
      <c r="Y122" s="604">
        <v>328.60625269898998</v>
      </c>
      <c r="Z122" s="604">
        <v>381.06603602462798</v>
      </c>
      <c r="AA122" s="604">
        <v>436.95666578800802</v>
      </c>
      <c r="AB122" s="604">
        <v>449.26296271160697</v>
      </c>
      <c r="AC122" s="604">
        <v>346.305903554493</v>
      </c>
      <c r="AD122" s="604">
        <v>300.536562401477</v>
      </c>
      <c r="AE122" s="604">
        <v>297.84821881937802</v>
      </c>
      <c r="AF122" s="604">
        <v>319.008299487903</v>
      </c>
      <c r="AG122" s="604">
        <v>272.264787954393</v>
      </c>
      <c r="AH122" s="604">
        <v>282.10690880881998</v>
      </c>
      <c r="AI122" s="604">
        <v>264.69180075057898</v>
      </c>
      <c r="AJ122" s="604">
        <v>283.16257950001801</v>
      </c>
      <c r="AK122" s="604">
        <v>555.20469565569704</v>
      </c>
      <c r="AL122" s="605">
        <v>499.14842590131002</v>
      </c>
      <c r="AM122" s="605">
        <v>511.55243027251601</v>
      </c>
      <c r="AN122" s="605">
        <v>583.66937235339606</v>
      </c>
      <c r="AO122" s="605">
        <v>589.951774567332</v>
      </c>
      <c r="AP122" s="605">
        <v>615.69913197380595</v>
      </c>
      <c r="AQ122" s="605">
        <v>711.97627443083297</v>
      </c>
      <c r="AR122" s="605">
        <v>733.03850707000004</v>
      </c>
      <c r="AS122" s="605">
        <v>696.98820361166702</v>
      </c>
      <c r="AT122" s="605">
        <v>581.20031386416701</v>
      </c>
      <c r="AU122" s="605">
        <v>528.28480930499995</v>
      </c>
      <c r="AV122" s="605">
        <v>527.46814284000004</v>
      </c>
      <c r="AW122" s="605">
        <v>522.89010961083295</v>
      </c>
      <c r="AX122" s="605">
        <v>479.26678258750002</v>
      </c>
      <c r="AY122" s="605">
        <v>447.80525556077299</v>
      </c>
      <c r="AZ122" s="605">
        <v>472.18629075489298</v>
      </c>
      <c r="BA122" s="605">
        <v>495.277021572396</v>
      </c>
      <c r="BB122" s="605">
        <v>471.86611409170001</v>
      </c>
    </row>
    <row r="123" spans="1:54">
      <c r="A123" s="604" t="s">
        <v>685</v>
      </c>
      <c r="B123" s="604" t="s">
        <v>684</v>
      </c>
      <c r="C123" s="604">
        <v>0.357142999357143</v>
      </c>
      <c r="D123" s="604">
        <v>0.357142999357143</v>
      </c>
      <c r="E123" s="604">
        <v>0.357142999357143</v>
      </c>
      <c r="F123" s="604">
        <v>0.357142999357143</v>
      </c>
      <c r="G123" s="604">
        <v>0.357142999357143</v>
      </c>
      <c r="H123" s="604">
        <v>0.357142999357143</v>
      </c>
      <c r="I123" s="604">
        <v>0.357142999357143</v>
      </c>
      <c r="J123" s="604">
        <v>0.36210333266567502</v>
      </c>
      <c r="K123" s="604">
        <v>0.41666699941666702</v>
      </c>
      <c r="L123" s="604">
        <v>0.41666699941666702</v>
      </c>
      <c r="M123" s="604">
        <v>0.41666699941666702</v>
      </c>
      <c r="N123" s="604">
        <v>0.40710752594094302</v>
      </c>
      <c r="O123" s="604">
        <v>0.38157666566666698</v>
      </c>
      <c r="P123" s="604">
        <v>0.36879666566666702</v>
      </c>
      <c r="Q123" s="604">
        <v>0.38548166566666697</v>
      </c>
      <c r="R123" s="604">
        <v>0.38478333233333301</v>
      </c>
      <c r="S123" s="604">
        <v>0.42513583233333302</v>
      </c>
      <c r="T123" s="604">
        <v>0.42230916566666699</v>
      </c>
      <c r="U123" s="604">
        <v>0.385383332333333</v>
      </c>
      <c r="V123" s="604">
        <v>0.35846999899999998</v>
      </c>
      <c r="W123" s="604">
        <v>0.34542666566666702</v>
      </c>
      <c r="X123" s="604">
        <v>0.38670083233333302</v>
      </c>
      <c r="Y123" s="604">
        <v>0.412142499</v>
      </c>
      <c r="Z123" s="604">
        <v>0.43244916566666702</v>
      </c>
      <c r="AA123" s="604">
        <v>0.46103416591666702</v>
      </c>
      <c r="AB123" s="604">
        <v>0.46915499983333298</v>
      </c>
      <c r="AC123" s="604">
        <v>0.39299249983333301</v>
      </c>
      <c r="AD123" s="604">
        <v>0.34549166666666697</v>
      </c>
      <c r="AE123" s="604">
        <v>0.33085666666666702</v>
      </c>
      <c r="AF123" s="604">
        <v>0.34849249999999998</v>
      </c>
      <c r="AG123" s="604">
        <v>0.31779000000000002</v>
      </c>
      <c r="AH123" s="604">
        <v>0.32324249999999999</v>
      </c>
      <c r="AI123" s="604">
        <v>0.318923333333333</v>
      </c>
      <c r="AJ123" s="604">
        <v>0.38228933333333298</v>
      </c>
      <c r="AK123" s="604">
        <v>0.37792108333333302</v>
      </c>
      <c r="AL123" s="605">
        <v>0.35305874999999998</v>
      </c>
      <c r="AM123" s="605">
        <v>0.36045586833333298</v>
      </c>
      <c r="AN123" s="605">
        <v>0.38596612499999999</v>
      </c>
      <c r="AO123" s="605">
        <v>0.38845951083333302</v>
      </c>
      <c r="AP123" s="605">
        <v>0.39889839500000002</v>
      </c>
      <c r="AQ123" s="605">
        <v>0.43814999166666702</v>
      </c>
      <c r="AR123" s="605">
        <v>0.450041566666667</v>
      </c>
      <c r="AS123" s="605">
        <v>0.43362033825000001</v>
      </c>
      <c r="AT123" s="605">
        <v>0.37723333333333298</v>
      </c>
      <c r="AU123" s="605">
        <v>0.34466317998548601</v>
      </c>
      <c r="AV123" s="605">
        <v>0.34577739224999998</v>
      </c>
      <c r="AW123" s="605">
        <v>0.340893885583333</v>
      </c>
      <c r="AX123" s="605">
        <v>0.31167499999999998</v>
      </c>
      <c r="AY123" s="605"/>
      <c r="AZ123" s="605"/>
      <c r="BA123" s="605"/>
      <c r="BB123" s="605"/>
    </row>
    <row r="124" spans="1:54">
      <c r="A124" s="604" t="s">
        <v>683</v>
      </c>
      <c r="B124" s="604" t="s">
        <v>682</v>
      </c>
      <c r="AL124" s="605"/>
      <c r="AM124" s="605"/>
      <c r="AN124" s="605"/>
      <c r="AO124" s="605"/>
      <c r="AP124" s="605"/>
      <c r="AQ124" s="605"/>
      <c r="AR124" s="605"/>
      <c r="AS124" s="605"/>
      <c r="AT124" s="605"/>
      <c r="AU124" s="605"/>
      <c r="AV124" s="605"/>
      <c r="AW124" s="605"/>
      <c r="AX124" s="605"/>
      <c r="AY124" s="605"/>
      <c r="AZ124" s="605"/>
      <c r="BA124" s="605"/>
      <c r="BB124" s="605"/>
    </row>
    <row r="125" spans="1:54">
      <c r="A125" s="604" t="s">
        <v>681</v>
      </c>
      <c r="B125" s="604" t="s">
        <v>680</v>
      </c>
      <c r="C125" s="604">
        <v>49.369911160770201</v>
      </c>
      <c r="D125" s="604">
        <v>49.369911160770201</v>
      </c>
      <c r="E125" s="604">
        <v>49.369911160770201</v>
      </c>
      <c r="F125" s="604">
        <v>49.369911160770201</v>
      </c>
      <c r="G125" s="604">
        <v>49.369911160770201</v>
      </c>
      <c r="H125" s="604">
        <v>49.369911160770201</v>
      </c>
      <c r="I125" s="604">
        <v>49.369911160770201</v>
      </c>
      <c r="J125" s="604">
        <v>49.369911160770201</v>
      </c>
      <c r="K125" s="604">
        <v>49.369911160770201</v>
      </c>
      <c r="L125" s="604">
        <v>51.941573199841798</v>
      </c>
      <c r="M125" s="604">
        <v>55.541900054541898</v>
      </c>
      <c r="N125" s="604">
        <v>55.426325049163403</v>
      </c>
      <c r="O125" s="604">
        <v>50.405333331666696</v>
      </c>
      <c r="P125" s="604">
        <v>44.577666666666701</v>
      </c>
      <c r="Q125" s="604">
        <v>45.333333332333297</v>
      </c>
      <c r="R125" s="604">
        <v>43.104249998999997</v>
      </c>
      <c r="S125" s="604">
        <v>45.022249999000003</v>
      </c>
      <c r="T125" s="604">
        <v>45.58708333325</v>
      </c>
      <c r="U125" s="604">
        <v>46.162500000000001</v>
      </c>
      <c r="V125" s="604">
        <v>45.892499999999998</v>
      </c>
      <c r="W125" s="604">
        <v>45.914083332499999</v>
      </c>
      <c r="X125" s="604">
        <v>48.295833333333299</v>
      </c>
      <c r="Y125" s="604">
        <v>51.769166666666699</v>
      </c>
      <c r="Z125" s="604">
        <v>54.811666665666699</v>
      </c>
      <c r="AA125" s="604">
        <v>63.803333332833297</v>
      </c>
      <c r="AB125" s="604">
        <v>77.084999999583303</v>
      </c>
      <c r="AC125" s="604">
        <v>74.374999999833307</v>
      </c>
      <c r="AD125" s="604">
        <v>73.878333333333302</v>
      </c>
      <c r="AE125" s="604">
        <v>75.260833333333295</v>
      </c>
      <c r="AF125" s="604">
        <v>83.051000000000002</v>
      </c>
      <c r="AG125" s="604">
        <v>80.608999999999995</v>
      </c>
      <c r="AH125" s="604">
        <v>81.945833333333297</v>
      </c>
      <c r="AI125" s="604">
        <v>87.026750000000007</v>
      </c>
      <c r="AJ125" s="604">
        <v>120.805833333333</v>
      </c>
      <c r="AK125" s="604">
        <v>123.575</v>
      </c>
      <c r="AL125" s="605">
        <v>129.768333333333</v>
      </c>
      <c r="AM125" s="605">
        <v>137.22166666666701</v>
      </c>
      <c r="AN125" s="605">
        <v>151.85333333333301</v>
      </c>
      <c r="AO125" s="605">
        <v>188.47583333333299</v>
      </c>
      <c r="AP125" s="605">
        <v>209.51416666666699</v>
      </c>
      <c r="AQ125" s="605">
        <v>238.92333333333301</v>
      </c>
      <c r="AR125" s="605">
        <v>255.629166666667</v>
      </c>
      <c r="AS125" s="605">
        <v>271.73916666666702</v>
      </c>
      <c r="AT125" s="605">
        <v>263.02999999999997</v>
      </c>
      <c r="AU125" s="605"/>
      <c r="AV125" s="605">
        <v>265.52833333333302</v>
      </c>
      <c r="AW125" s="605">
        <v>268.60000000000002</v>
      </c>
      <c r="AX125" s="605">
        <v>258.58666666666699</v>
      </c>
      <c r="AY125" s="605">
        <v>238.20333333333301</v>
      </c>
      <c r="AZ125" s="605">
        <v>262.365833333333</v>
      </c>
      <c r="BA125" s="605">
        <v>275.89416666666699</v>
      </c>
      <c r="BB125" s="605">
        <v>281.118333333333</v>
      </c>
    </row>
    <row r="126" spans="1:54">
      <c r="A126" s="604" t="s">
        <v>679</v>
      </c>
      <c r="B126" s="604" t="s">
        <v>678</v>
      </c>
      <c r="C126" s="604">
        <v>4.7619000037618999</v>
      </c>
      <c r="D126" s="604">
        <v>4.7619000037618999</v>
      </c>
      <c r="E126" s="604">
        <v>4.7619000037618999</v>
      </c>
      <c r="F126" s="604">
        <v>4.7619000037618999</v>
      </c>
      <c r="G126" s="604">
        <v>4.7619000037618999</v>
      </c>
      <c r="H126" s="604">
        <v>4.7619000037618999</v>
      </c>
      <c r="I126" s="604">
        <v>4.7619000037618999</v>
      </c>
      <c r="J126" s="604">
        <v>4.8280375034312097</v>
      </c>
      <c r="K126" s="604">
        <v>5.5555500045555499</v>
      </c>
      <c r="L126" s="604">
        <v>5.5555500045555499</v>
      </c>
      <c r="M126" s="604">
        <v>5.5555500045555499</v>
      </c>
      <c r="N126" s="604">
        <v>5.4857589078418396</v>
      </c>
      <c r="O126" s="604">
        <v>5.3385261876059804</v>
      </c>
      <c r="P126" s="604">
        <v>5.4422657127583198</v>
      </c>
      <c r="Q126" s="604">
        <v>5.7030750726300301</v>
      </c>
      <c r="R126" s="604">
        <v>6.0267973347139598</v>
      </c>
      <c r="S126" s="604">
        <v>6.6815249989999996</v>
      </c>
      <c r="T126" s="604">
        <v>6.6073083323333304</v>
      </c>
      <c r="U126" s="604">
        <v>6.1632749990000004</v>
      </c>
      <c r="V126" s="604">
        <v>6.3081083323333296</v>
      </c>
      <c r="W126" s="604">
        <v>7.6842916656666702</v>
      </c>
      <c r="X126" s="604">
        <v>8.9365416660833308</v>
      </c>
      <c r="Y126" s="604">
        <v>10.872549999583301</v>
      </c>
      <c r="Z126" s="604">
        <v>11.7061999994167</v>
      </c>
      <c r="AA126" s="604">
        <v>13.800333332833301</v>
      </c>
      <c r="AB126" s="604">
        <v>15.442483333166701</v>
      </c>
      <c r="AC126" s="604">
        <v>13.4663583333333</v>
      </c>
      <c r="AD126" s="604">
        <v>12.878216666666701</v>
      </c>
      <c r="AE126" s="604">
        <v>13.437725</v>
      </c>
      <c r="AF126" s="604">
        <v>15.2497666666667</v>
      </c>
      <c r="AG126" s="604">
        <v>14.863466666666699</v>
      </c>
      <c r="AH126" s="604">
        <v>15.6523083333333</v>
      </c>
      <c r="AI126" s="604">
        <v>15.5632083333333</v>
      </c>
      <c r="AJ126" s="604">
        <v>17.648025000000001</v>
      </c>
      <c r="AK126" s="604">
        <v>17.960366666666701</v>
      </c>
      <c r="AL126" s="605">
        <v>17.386316666666701</v>
      </c>
      <c r="AM126" s="605">
        <v>17.948066666666701</v>
      </c>
      <c r="AN126" s="605">
        <v>21.057258333333301</v>
      </c>
      <c r="AO126" s="605">
        <v>23.992650000000001</v>
      </c>
      <c r="AP126" s="605">
        <v>25.185808333333298</v>
      </c>
      <c r="AQ126" s="605">
        <v>26.249558333333301</v>
      </c>
      <c r="AR126" s="605">
        <v>29.129258333333301</v>
      </c>
      <c r="AS126" s="605">
        <v>29.962</v>
      </c>
      <c r="AT126" s="605">
        <v>27.901475000000001</v>
      </c>
      <c r="AU126" s="605">
        <v>27.498516666666699</v>
      </c>
      <c r="AV126" s="605">
        <v>29.496233333333301</v>
      </c>
      <c r="AW126" s="605">
        <v>31.708066666666699</v>
      </c>
      <c r="AX126" s="605">
        <v>31.313656250000001</v>
      </c>
      <c r="AY126" s="605">
        <v>28.452837500000001</v>
      </c>
      <c r="AZ126" s="605">
        <v>31.959800000000001</v>
      </c>
      <c r="BA126" s="605">
        <v>30.784400000000002</v>
      </c>
      <c r="BB126" s="605">
        <v>28.705950000000001</v>
      </c>
    </row>
    <row r="127" spans="1:54">
      <c r="A127" s="604" t="s">
        <v>258</v>
      </c>
      <c r="B127" s="604" t="s">
        <v>677</v>
      </c>
      <c r="C127" s="604">
        <v>1.25000000125E-2</v>
      </c>
      <c r="D127" s="604">
        <v>1.25000000125E-2</v>
      </c>
      <c r="E127" s="604">
        <v>1.25000000125E-2</v>
      </c>
      <c r="F127" s="604">
        <v>1.25000000125E-2</v>
      </c>
      <c r="G127" s="604">
        <v>1.25000000125E-2</v>
      </c>
      <c r="H127" s="604">
        <v>1.25000000125E-2</v>
      </c>
      <c r="I127" s="604">
        <v>1.25000000125E-2</v>
      </c>
      <c r="J127" s="604">
        <v>1.25000000125E-2</v>
      </c>
      <c r="K127" s="604">
        <v>1.25000000125E-2</v>
      </c>
      <c r="L127" s="604">
        <v>1.25000000125E-2</v>
      </c>
      <c r="M127" s="604">
        <v>1.25000000125E-2</v>
      </c>
      <c r="N127" s="604">
        <v>1.2500000000000001E-2</v>
      </c>
      <c r="O127" s="604">
        <v>1.2500023037919901E-2</v>
      </c>
      <c r="P127" s="604">
        <v>1.24999519112712E-2</v>
      </c>
      <c r="Q127" s="604">
        <v>1.24999689192606E-2</v>
      </c>
      <c r="R127" s="604">
        <v>1.2500000000000001E-2</v>
      </c>
      <c r="S127" s="604">
        <v>1.54258499996667E-2</v>
      </c>
      <c r="T127" s="604">
        <v>2.2572866665750001E-2</v>
      </c>
      <c r="U127" s="604">
        <v>2.2767283332333299E-2</v>
      </c>
      <c r="V127" s="604">
        <v>2.2805383332333298E-2</v>
      </c>
      <c r="W127" s="604">
        <v>2.2951008332333302E-2</v>
      </c>
      <c r="X127" s="604">
        <v>2.45145999990833E-2</v>
      </c>
      <c r="Y127" s="604">
        <v>5.6401699999250002E-2</v>
      </c>
      <c r="Z127" s="604">
        <v>0.1200935833325</v>
      </c>
      <c r="AA127" s="604">
        <v>0.16782758333266701</v>
      </c>
      <c r="AB127" s="604">
        <v>0.25687158333316701</v>
      </c>
      <c r="AC127" s="604">
        <v>0.611772583333</v>
      </c>
      <c r="AD127" s="604">
        <v>1.3781825000000001</v>
      </c>
      <c r="AE127" s="604">
        <v>2.2731050000000002</v>
      </c>
      <c r="AF127" s="604">
        <v>2.4614725000000002</v>
      </c>
      <c r="AG127" s="604">
        <v>2.8125991666666699</v>
      </c>
      <c r="AH127" s="604">
        <v>3.0184299999999999</v>
      </c>
      <c r="AI127" s="604">
        <v>3.09489833333333</v>
      </c>
      <c r="AJ127" s="604">
        <v>3.11561666666667</v>
      </c>
      <c r="AK127" s="604">
        <v>3.3751166666666701</v>
      </c>
      <c r="AL127" s="605">
        <v>6.4194250000000004</v>
      </c>
      <c r="AM127" s="605">
        <v>7.5994484166666698</v>
      </c>
      <c r="AN127" s="605">
        <v>7.9184599999999996</v>
      </c>
      <c r="AO127" s="605">
        <v>9.1360417500000004</v>
      </c>
      <c r="AP127" s="605">
        <v>9.5603975000000005</v>
      </c>
      <c r="AQ127" s="605">
        <v>9.4555583333333306</v>
      </c>
      <c r="AR127" s="605">
        <v>9.3423416666666697</v>
      </c>
      <c r="AS127" s="605">
        <v>9.6559583333333308</v>
      </c>
      <c r="AT127" s="605">
        <v>10.7890191666667</v>
      </c>
      <c r="AU127" s="605">
        <v>11.285966666666701</v>
      </c>
      <c r="AV127" s="605">
        <v>10.8978916666667</v>
      </c>
      <c r="AW127" s="605">
        <v>10.8992416666667</v>
      </c>
      <c r="AX127" s="605">
        <v>10.9281916666667</v>
      </c>
      <c r="AY127" s="605">
        <v>11.129716666666701</v>
      </c>
      <c r="AZ127" s="605">
        <v>13.513475</v>
      </c>
      <c r="BA127" s="605">
        <v>12.636008333333301</v>
      </c>
      <c r="BB127" s="605">
        <v>12.423325</v>
      </c>
    </row>
    <row r="128" spans="1:54">
      <c r="A128" s="604" t="s">
        <v>676</v>
      </c>
      <c r="B128" s="604" t="s">
        <v>675</v>
      </c>
      <c r="C128" s="604">
        <v>1</v>
      </c>
      <c r="D128" s="604">
        <v>1</v>
      </c>
      <c r="E128" s="604">
        <v>1</v>
      </c>
      <c r="F128" s="604">
        <v>1</v>
      </c>
      <c r="G128" s="604">
        <v>1</v>
      </c>
      <c r="H128" s="604">
        <v>1</v>
      </c>
      <c r="I128" s="604">
        <v>1</v>
      </c>
      <c r="J128" s="604">
        <v>1</v>
      </c>
      <c r="K128" s="604">
        <v>1</v>
      </c>
      <c r="L128" s="604">
        <v>1</v>
      </c>
      <c r="M128" s="604">
        <v>1</v>
      </c>
      <c r="N128" s="604">
        <v>1</v>
      </c>
      <c r="O128" s="604">
        <v>1</v>
      </c>
      <c r="P128" s="604">
        <v>1</v>
      </c>
      <c r="Q128" s="604">
        <v>1</v>
      </c>
      <c r="R128" s="604">
        <v>1</v>
      </c>
      <c r="S128" s="604">
        <v>1</v>
      </c>
      <c r="T128" s="604">
        <v>1</v>
      </c>
      <c r="U128" s="604">
        <v>1</v>
      </c>
      <c r="V128" s="604">
        <v>1</v>
      </c>
      <c r="W128" s="604">
        <v>1</v>
      </c>
      <c r="X128" s="604">
        <v>1</v>
      </c>
      <c r="Y128" s="604">
        <v>1</v>
      </c>
      <c r="Z128" s="604">
        <v>1</v>
      </c>
      <c r="AA128" s="604">
        <v>1</v>
      </c>
      <c r="AB128" s="604">
        <v>1</v>
      </c>
      <c r="AC128" s="604">
        <v>1</v>
      </c>
      <c r="AD128" s="604">
        <v>1</v>
      </c>
      <c r="AE128" s="604">
        <v>1</v>
      </c>
      <c r="AF128" s="604">
        <v>1</v>
      </c>
      <c r="AG128" s="604">
        <v>1</v>
      </c>
      <c r="AH128" s="604">
        <v>1</v>
      </c>
      <c r="AI128" s="604">
        <v>1</v>
      </c>
      <c r="AJ128" s="604">
        <v>1</v>
      </c>
      <c r="AK128" s="604">
        <v>1</v>
      </c>
      <c r="AL128" s="605">
        <v>1</v>
      </c>
      <c r="AM128" s="605">
        <v>1</v>
      </c>
      <c r="AN128" s="605">
        <v>1</v>
      </c>
      <c r="AO128" s="605">
        <v>1</v>
      </c>
      <c r="AP128" s="605">
        <v>1</v>
      </c>
      <c r="AQ128" s="605">
        <v>1</v>
      </c>
      <c r="AR128" s="605">
        <v>1</v>
      </c>
      <c r="AS128" s="605">
        <v>1</v>
      </c>
      <c r="AT128" s="605">
        <v>1</v>
      </c>
      <c r="AU128" s="605">
        <v>1</v>
      </c>
      <c r="AV128" s="605">
        <v>1</v>
      </c>
      <c r="AW128" s="605">
        <v>1</v>
      </c>
      <c r="AX128" s="605">
        <v>1</v>
      </c>
      <c r="AY128" s="605">
        <v>1</v>
      </c>
      <c r="AZ128" s="605">
        <v>1</v>
      </c>
      <c r="BA128" s="605">
        <v>1</v>
      </c>
      <c r="BB128" s="605">
        <v>1</v>
      </c>
    </row>
    <row r="129" spans="1:54">
      <c r="A129" s="604" t="s">
        <v>674</v>
      </c>
      <c r="B129" s="604" t="s">
        <v>673</v>
      </c>
      <c r="AL129" s="605">
        <v>4.4958</v>
      </c>
      <c r="AM129" s="605">
        <v>4.6044833333333299</v>
      </c>
      <c r="AN129" s="605">
        <v>4.6235833333333298</v>
      </c>
      <c r="AO129" s="605">
        <v>5.3707000000000003</v>
      </c>
      <c r="AP129" s="605">
        <v>10.5158083333333</v>
      </c>
      <c r="AQ129" s="605">
        <v>12.4342166666667</v>
      </c>
      <c r="AR129" s="605">
        <v>12.8651416666667</v>
      </c>
      <c r="AS129" s="605">
        <v>13.5704975</v>
      </c>
      <c r="AT129" s="605">
        <v>13.9448833333333</v>
      </c>
      <c r="AU129" s="605">
        <v>12.3297166666667</v>
      </c>
      <c r="AV129" s="605">
        <v>12.599625</v>
      </c>
      <c r="AW129" s="605">
        <v>13.1310583333333</v>
      </c>
      <c r="AX129" s="605">
        <v>12.1399449731183</v>
      </c>
      <c r="AY129" s="605">
        <v>10.3920436827957</v>
      </c>
      <c r="AZ129" s="605">
        <v>11.1095754339478</v>
      </c>
      <c r="BA129" s="605">
        <v>12.369260961341499</v>
      </c>
      <c r="BB129" s="605">
        <v>11.7386124865591</v>
      </c>
    </row>
    <row r="130" spans="1:54">
      <c r="A130" s="604" t="s">
        <v>672</v>
      </c>
      <c r="B130" s="604" t="s">
        <v>671</v>
      </c>
      <c r="AL130" s="605"/>
      <c r="AM130" s="605"/>
      <c r="AN130" s="605"/>
      <c r="AO130" s="605"/>
      <c r="AP130" s="605"/>
      <c r="AQ130" s="605"/>
      <c r="AR130" s="605"/>
      <c r="AS130" s="605"/>
      <c r="AT130" s="605"/>
      <c r="AU130" s="605"/>
      <c r="AV130" s="605"/>
      <c r="AW130" s="605"/>
      <c r="AX130" s="605"/>
      <c r="AY130" s="605"/>
      <c r="AZ130" s="605"/>
      <c r="BA130" s="605"/>
      <c r="BB130" s="605"/>
    </row>
    <row r="131" spans="1:54">
      <c r="A131" s="604" t="s">
        <v>670</v>
      </c>
      <c r="B131" s="604" t="s">
        <v>669</v>
      </c>
      <c r="AH131" s="604">
        <v>8.0116666666666703</v>
      </c>
      <c r="AI131" s="604">
        <v>35.8333333333333</v>
      </c>
      <c r="AJ131" s="604">
        <v>295.01052583333302</v>
      </c>
      <c r="AK131" s="604">
        <v>412.72141666666698</v>
      </c>
      <c r="AL131" s="605">
        <v>448.61263333333301</v>
      </c>
      <c r="AM131" s="605">
        <v>548.40333333333297</v>
      </c>
      <c r="AN131" s="605">
        <v>789.99249999999995</v>
      </c>
      <c r="AO131" s="605">
        <v>840.82833333333303</v>
      </c>
      <c r="AP131" s="605">
        <v>1021.8674999999999</v>
      </c>
      <c r="AQ131" s="605">
        <v>1076.6666666666699</v>
      </c>
      <c r="AR131" s="605">
        <v>1097.6975</v>
      </c>
      <c r="AS131" s="605">
        <v>1110.31</v>
      </c>
      <c r="AT131" s="605">
        <v>1146.5425</v>
      </c>
      <c r="AU131" s="605">
        <v>1185.2974999999999</v>
      </c>
      <c r="AV131" s="605">
        <v>1205.2466666666701</v>
      </c>
      <c r="AW131" s="605">
        <v>1179.69916666667</v>
      </c>
      <c r="AX131" s="605">
        <v>1170.40083333333</v>
      </c>
      <c r="AY131" s="605">
        <v>1165.80416666667</v>
      </c>
      <c r="AZ131" s="605">
        <v>1437.7950000000001</v>
      </c>
      <c r="BA131" s="605">
        <v>1357.06416666667</v>
      </c>
      <c r="BB131" s="605">
        <v>1265.51583333333</v>
      </c>
    </row>
    <row r="132" spans="1:54">
      <c r="A132" s="604" t="s">
        <v>668</v>
      </c>
      <c r="B132" s="604" t="s">
        <v>667</v>
      </c>
      <c r="AL132" s="605"/>
      <c r="AM132" s="605"/>
      <c r="AN132" s="605"/>
      <c r="AO132" s="605"/>
      <c r="AP132" s="605">
        <v>0.93862727583333305</v>
      </c>
      <c r="AQ132" s="605">
        <v>1.08540083333333</v>
      </c>
      <c r="AR132" s="605">
        <v>1.11751</v>
      </c>
      <c r="AS132" s="605">
        <v>1.0625516666666699</v>
      </c>
      <c r="AT132" s="605">
        <v>0.88603416666666701</v>
      </c>
      <c r="AU132" s="605">
        <v>0.805365</v>
      </c>
      <c r="AV132" s="605">
        <v>0.80411999999999995</v>
      </c>
      <c r="AW132" s="605">
        <v>0.79714083333333297</v>
      </c>
      <c r="AX132" s="605">
        <v>0.73063750000000005</v>
      </c>
      <c r="AY132" s="605">
        <v>0.682674711239873</v>
      </c>
      <c r="AZ132" s="605">
        <v>0.71984335978561498</v>
      </c>
      <c r="BA132" s="605">
        <v>0.75504495198983501</v>
      </c>
      <c r="BB132" s="605">
        <v>0.71935525360915398</v>
      </c>
    </row>
    <row r="133" spans="1:54">
      <c r="A133" s="604" t="s">
        <v>106</v>
      </c>
      <c r="B133" s="604" t="s">
        <v>666</v>
      </c>
      <c r="C133" s="604">
        <v>5.0604900040604903</v>
      </c>
      <c r="D133" s="604">
        <v>5.0604900040604903</v>
      </c>
      <c r="E133" s="604">
        <v>5.0604900040604903</v>
      </c>
      <c r="F133" s="604">
        <v>5.0604900040604903</v>
      </c>
      <c r="G133" s="604">
        <v>5.0604900040604903</v>
      </c>
      <c r="H133" s="604">
        <v>5.0604900040604903</v>
      </c>
      <c r="I133" s="604">
        <v>5.0604900040604903</v>
      </c>
      <c r="J133" s="604">
        <v>5.0604900040604903</v>
      </c>
      <c r="K133" s="604">
        <v>5.0604900040604903</v>
      </c>
      <c r="L133" s="604">
        <v>5.0604900040604903</v>
      </c>
      <c r="M133" s="604">
        <v>5.0604900040604903</v>
      </c>
      <c r="N133" s="604">
        <v>5.0499588536115603</v>
      </c>
      <c r="O133" s="604">
        <v>4.5924803201409503</v>
      </c>
      <c r="P133" s="604">
        <v>4.1069208323333299</v>
      </c>
      <c r="Q133" s="604">
        <v>4.3697666656666696</v>
      </c>
      <c r="R133" s="604">
        <v>4.0524874989999997</v>
      </c>
      <c r="S133" s="604">
        <v>4.4193124990000001</v>
      </c>
      <c r="T133" s="604">
        <v>4.5033458323333297</v>
      </c>
      <c r="U133" s="604">
        <v>4.1666708323333301</v>
      </c>
      <c r="V133" s="604">
        <v>3.8991341656666698</v>
      </c>
      <c r="W133" s="604">
        <v>3.9366458323333302</v>
      </c>
      <c r="X133" s="604">
        <v>5.1722958323333303</v>
      </c>
      <c r="Y133" s="604">
        <v>6.0230224989999996</v>
      </c>
      <c r="Z133" s="604">
        <v>7.1113233323333302</v>
      </c>
      <c r="AA133" s="604">
        <v>8.8105358327500003</v>
      </c>
      <c r="AB133" s="604">
        <v>10.0624941664167</v>
      </c>
      <c r="AC133" s="604">
        <v>9.1044416664166707</v>
      </c>
      <c r="AD133" s="604">
        <v>8.3592250000000003</v>
      </c>
      <c r="AE133" s="604">
        <v>8.2091499999999993</v>
      </c>
      <c r="AF133" s="604">
        <v>8.4881700000000002</v>
      </c>
      <c r="AG133" s="604">
        <v>8.24234166666667</v>
      </c>
      <c r="AH133" s="604">
        <v>8.70655</v>
      </c>
      <c r="AI133" s="604">
        <v>8.5378749999999997</v>
      </c>
      <c r="AJ133" s="604">
        <v>9.2987091666666704</v>
      </c>
      <c r="AK133" s="604">
        <v>9.2027149999999995</v>
      </c>
      <c r="AL133" s="605">
        <v>8.5402358333333304</v>
      </c>
      <c r="AM133" s="605">
        <v>8.7158758333333299</v>
      </c>
      <c r="AN133" s="605">
        <v>9.5271066666666702</v>
      </c>
      <c r="AO133" s="605">
        <v>9.6044158333333307</v>
      </c>
      <c r="AP133" s="605">
        <v>9.8044191666666691</v>
      </c>
      <c r="AQ133" s="605">
        <v>10.6256361666667</v>
      </c>
      <c r="AR133" s="605">
        <v>11.302975</v>
      </c>
      <c r="AS133" s="605">
        <v>11.020583333333301</v>
      </c>
      <c r="AT133" s="605">
        <v>9.5743833333333299</v>
      </c>
      <c r="AU133" s="605">
        <v>8.8680166666666693</v>
      </c>
      <c r="AV133" s="605">
        <v>8.8650083333333303</v>
      </c>
      <c r="AW133" s="605">
        <v>8.7955833333333295</v>
      </c>
      <c r="AX133" s="605">
        <v>8.1923333333333304</v>
      </c>
      <c r="AY133" s="605">
        <v>7.7503250000000001</v>
      </c>
      <c r="AZ133" s="605">
        <v>8.0571000000000002</v>
      </c>
      <c r="BA133" s="605">
        <v>8.4171570833333291</v>
      </c>
      <c r="BB133" s="605">
        <v>8.0898672145930792</v>
      </c>
    </row>
    <row r="134" spans="1:54">
      <c r="A134" s="604" t="s">
        <v>665</v>
      </c>
      <c r="B134" s="604" t="s">
        <v>664</v>
      </c>
      <c r="C134" s="604">
        <v>2.875000002875E-2</v>
      </c>
      <c r="D134" s="604">
        <v>2.875000002875E-2</v>
      </c>
      <c r="E134" s="604">
        <v>2.875000002875E-2</v>
      </c>
      <c r="F134" s="604">
        <v>2.875000002875E-2</v>
      </c>
      <c r="G134" s="604">
        <v>2.875000002875E-2</v>
      </c>
      <c r="H134" s="604">
        <v>2.875000002875E-2</v>
      </c>
      <c r="I134" s="604">
        <v>2.875000002875E-2</v>
      </c>
      <c r="J134" s="604">
        <v>2.875000002875E-2</v>
      </c>
      <c r="K134" s="604">
        <v>2.875000002875E-2</v>
      </c>
      <c r="L134" s="604">
        <v>2.875000002875E-2</v>
      </c>
      <c r="M134" s="604">
        <v>2.875000002875E-2</v>
      </c>
      <c r="N134" s="604">
        <v>2.8312083349854199E-2</v>
      </c>
      <c r="O134" s="604">
        <v>2.7053416666500001E-2</v>
      </c>
      <c r="P134" s="604">
        <v>2.4515166666416701E-2</v>
      </c>
      <c r="Q134" s="604">
        <v>2.5408166665666702E-2</v>
      </c>
      <c r="R134" s="604">
        <v>2.5552749999E-2</v>
      </c>
      <c r="S134" s="604">
        <v>3.0229083332583302E-2</v>
      </c>
      <c r="T134" s="604">
        <v>3.04072499998333E-2</v>
      </c>
      <c r="U134" s="604">
        <v>0.03</v>
      </c>
      <c r="V134" s="604">
        <v>0.03</v>
      </c>
      <c r="W134" s="604">
        <v>3.2400249999999998E-2</v>
      </c>
      <c r="X134" s="604">
        <v>3.5349499999999999E-2</v>
      </c>
      <c r="Y134" s="604">
        <v>3.7769749999999998E-2</v>
      </c>
      <c r="Z134" s="604">
        <v>4.01833333333333E-2</v>
      </c>
      <c r="AA134" s="604">
        <v>4.2442750000000001E-2</v>
      </c>
      <c r="AB134" s="604">
        <v>4.3180666666666701E-2</v>
      </c>
      <c r="AC134" s="604">
        <v>4.0428916666666703E-2</v>
      </c>
      <c r="AD134" s="604">
        <v>0.29073125</v>
      </c>
      <c r="AE134" s="604">
        <v>0.52464466666666698</v>
      </c>
      <c r="AF134" s="604">
        <v>0.74491808333333298</v>
      </c>
      <c r="AG134" s="604">
        <v>0.92908883333333303</v>
      </c>
      <c r="AH134" s="604">
        <v>1.4344675</v>
      </c>
      <c r="AI134" s="604">
        <v>2.51655416666667</v>
      </c>
      <c r="AJ134" s="604">
        <v>3.8742366666666701</v>
      </c>
      <c r="AK134" s="604">
        <v>6.0385883333333297</v>
      </c>
      <c r="AL134" s="605">
        <v>9.0243333333333293</v>
      </c>
      <c r="AM134" s="605">
        <v>11.293749999999999</v>
      </c>
      <c r="AN134" s="605">
        <v>11.5435833333333</v>
      </c>
      <c r="AO134" s="605">
        <v>11.8745833333333</v>
      </c>
      <c r="AP134" s="605">
        <v>12.7751116666667</v>
      </c>
      <c r="AQ134" s="605">
        <v>15.22725</v>
      </c>
      <c r="AR134" s="605">
        <v>20.703640833333299</v>
      </c>
      <c r="AS134" s="605">
        <v>23.677956666666699</v>
      </c>
      <c r="AT134" s="605">
        <v>23.7822675</v>
      </c>
      <c r="AU134" s="605">
        <v>22.581342500000002</v>
      </c>
      <c r="AV134" s="605">
        <v>23.060964999999999</v>
      </c>
      <c r="AW134" s="605">
        <v>25.400779166666702</v>
      </c>
      <c r="AX134" s="605">
        <v>25.840341450216499</v>
      </c>
      <c r="AY134" s="605">
        <v>24.300642472865299</v>
      </c>
      <c r="AZ134" s="605">
        <v>27.518299963924999</v>
      </c>
      <c r="BA134" s="605">
        <v>33.960098800690801</v>
      </c>
      <c r="BB134" s="605">
        <v>29.067599931977501</v>
      </c>
    </row>
    <row r="135" spans="1:54">
      <c r="A135" s="604" t="s">
        <v>663</v>
      </c>
      <c r="B135" s="604" t="s">
        <v>662</v>
      </c>
      <c r="C135" s="604">
        <v>4.7619000037618999</v>
      </c>
      <c r="D135" s="604">
        <v>4.7619000037618999</v>
      </c>
      <c r="E135" s="604">
        <v>4.7619000037618999</v>
      </c>
      <c r="F135" s="604">
        <v>4.7619000037618999</v>
      </c>
      <c r="G135" s="604">
        <v>4.7619000037618999</v>
      </c>
      <c r="H135" s="604">
        <v>4.7619000037618999</v>
      </c>
      <c r="I135" s="604">
        <v>4.7619000037618999</v>
      </c>
      <c r="J135" s="604">
        <v>4.7619000037618999</v>
      </c>
      <c r="K135" s="604">
        <v>4.7619000037618999</v>
      </c>
      <c r="L135" s="604">
        <v>4.7619000037618999</v>
      </c>
      <c r="M135" s="604">
        <v>4.7619000037618999</v>
      </c>
      <c r="N135" s="604">
        <v>4.7648426288663002</v>
      </c>
      <c r="O135" s="604">
        <v>5.4595693366341198</v>
      </c>
      <c r="P135" s="604">
        <v>4.9311234047120402</v>
      </c>
      <c r="Q135" s="604">
        <v>4.8625916163666503</v>
      </c>
      <c r="R135" s="604">
        <v>6.3793993244748703</v>
      </c>
      <c r="S135" s="604">
        <v>6.7067493564075997</v>
      </c>
      <c r="T135" s="604">
        <v>7.0675997590921096</v>
      </c>
      <c r="U135" s="604">
        <v>6.7982604310998598</v>
      </c>
      <c r="V135" s="604">
        <v>6.58576139284986</v>
      </c>
      <c r="W135" s="604">
        <v>6.5381423224165296</v>
      </c>
      <c r="X135" s="604">
        <v>7.2203372662331997</v>
      </c>
      <c r="Y135" s="604">
        <v>7.7090637830331996</v>
      </c>
      <c r="Z135" s="604">
        <v>7.9603968964415301</v>
      </c>
      <c r="AA135" s="604">
        <v>8.3032669705207596</v>
      </c>
      <c r="AB135" s="604">
        <v>8.4748499994166693</v>
      </c>
      <c r="AC135" s="604">
        <v>7.3303750000000001</v>
      </c>
      <c r="AD135" s="604">
        <v>6.6534500000000003</v>
      </c>
      <c r="AE135" s="604">
        <v>6.3945416666666697</v>
      </c>
      <c r="AF135" s="604">
        <v>6.7049000000000003</v>
      </c>
      <c r="AG135" s="604">
        <v>6.3385583333333297</v>
      </c>
      <c r="AH135" s="604">
        <v>6.2836999999999996</v>
      </c>
      <c r="AI135" s="604">
        <v>6.1045333333333298</v>
      </c>
      <c r="AJ135" s="604">
        <v>6.15696666666667</v>
      </c>
      <c r="AK135" s="604">
        <v>5.9749125000000003</v>
      </c>
      <c r="AL135" s="605">
        <v>5.6670416666666696</v>
      </c>
      <c r="AM135" s="605">
        <v>5.9175666666666702</v>
      </c>
      <c r="AN135" s="605">
        <v>6.2418333333333296</v>
      </c>
      <c r="AO135" s="605">
        <v>6.3431583333333297</v>
      </c>
      <c r="AP135" s="605">
        <v>6.28579166666667</v>
      </c>
      <c r="AQ135" s="605">
        <v>6.5167250000000001</v>
      </c>
      <c r="AR135" s="605">
        <v>6.74890833333333</v>
      </c>
      <c r="AS135" s="605">
        <v>6.6420833333333302</v>
      </c>
      <c r="AT135" s="605">
        <v>6.1389250000000004</v>
      </c>
      <c r="AU135" s="605">
        <v>5.8058333333333296</v>
      </c>
      <c r="AV135" s="605">
        <v>5.81816666666667</v>
      </c>
      <c r="AW135" s="605">
        <v>5.84294166666667</v>
      </c>
      <c r="AX135" s="605">
        <v>5.6168833333333303</v>
      </c>
      <c r="AY135" s="605">
        <v>5.4414499999999997</v>
      </c>
      <c r="AZ135" s="605">
        <v>5.5763666666666696</v>
      </c>
      <c r="BA135" s="605">
        <v>5.6348833333333301</v>
      </c>
      <c r="BB135" s="605">
        <v>5.4441083333333298</v>
      </c>
    </row>
    <row r="136" spans="1:54">
      <c r="A136" s="604" t="s">
        <v>661</v>
      </c>
      <c r="B136" s="604" t="s">
        <v>660</v>
      </c>
      <c r="E136" s="604">
        <v>0.71326549427167596</v>
      </c>
      <c r="F136" s="604">
        <v>0.71528718525026103</v>
      </c>
      <c r="G136" s="604">
        <v>0.71725864624589497</v>
      </c>
      <c r="H136" s="604">
        <v>0.71633440114267999</v>
      </c>
      <c r="I136" s="604">
        <v>0.71698343163387301</v>
      </c>
      <c r="J136" s="604">
        <v>0.71704961913768805</v>
      </c>
      <c r="K136" s="604">
        <v>0.71699815611019702</v>
      </c>
      <c r="L136" s="604">
        <v>0.71805712542767897</v>
      </c>
      <c r="M136" s="604">
        <v>0.71641352003693604</v>
      </c>
      <c r="N136" s="604">
        <v>0.713047571920987</v>
      </c>
      <c r="O136" s="604">
        <v>0.772828411038462</v>
      </c>
      <c r="P136" s="604">
        <v>0.69411413758375096</v>
      </c>
      <c r="Q136" s="604">
        <v>0.67947700357025098</v>
      </c>
      <c r="R136" s="604">
        <v>0.73950775529633594</v>
      </c>
      <c r="S136" s="604">
        <v>0.86956521814744803</v>
      </c>
      <c r="T136" s="604">
        <v>0.86956521814744803</v>
      </c>
      <c r="U136" s="604">
        <v>0.86956521814744803</v>
      </c>
      <c r="V136" s="604">
        <v>0.84202260193494305</v>
      </c>
      <c r="W136" s="604">
        <v>0.77883373727604199</v>
      </c>
      <c r="X136" s="604">
        <v>0.87757894275815296</v>
      </c>
      <c r="Y136" s="604">
        <v>1.0858158330833301</v>
      </c>
      <c r="Z136" s="604">
        <v>1.1140999997500001</v>
      </c>
      <c r="AA136" s="604">
        <v>1.47527749975</v>
      </c>
      <c r="AB136" s="604">
        <v>2.2286749994166701</v>
      </c>
      <c r="AC136" s="604">
        <v>2.2850316664166699</v>
      </c>
      <c r="AD136" s="604">
        <v>2.03603333333333</v>
      </c>
      <c r="AE136" s="604">
        <v>2.2734675000000002</v>
      </c>
      <c r="AF136" s="604">
        <v>2.6226775</v>
      </c>
      <c r="AG136" s="604">
        <v>2.58732083333333</v>
      </c>
      <c r="AH136" s="604">
        <v>2.7613150000000002</v>
      </c>
      <c r="AI136" s="604">
        <v>2.8520141666666698</v>
      </c>
      <c r="AJ136" s="604">
        <v>3.2677415833333301</v>
      </c>
      <c r="AK136" s="604">
        <v>3.5507983333333302</v>
      </c>
      <c r="AL136" s="605">
        <v>3.6270850000000001</v>
      </c>
      <c r="AM136" s="605">
        <v>4.2993491666666701</v>
      </c>
      <c r="AN136" s="605">
        <v>4.6079616666666698</v>
      </c>
      <c r="AO136" s="605">
        <v>5.52828416666667</v>
      </c>
      <c r="AP136" s="605">
        <v>6.1094841666666699</v>
      </c>
      <c r="AQ136" s="605">
        <v>6.9398283333333302</v>
      </c>
      <c r="AR136" s="605">
        <v>8.6091808333333297</v>
      </c>
      <c r="AS136" s="605">
        <v>10.540746666666699</v>
      </c>
      <c r="AT136" s="605">
        <v>7.5647491666666697</v>
      </c>
      <c r="AU136" s="605">
        <v>6.4596925000000001</v>
      </c>
      <c r="AV136" s="605">
        <v>6.3593283333333304</v>
      </c>
      <c r="AW136" s="605">
        <v>6.7715491666666701</v>
      </c>
      <c r="AX136" s="605">
        <v>7.0453650000000003</v>
      </c>
      <c r="AY136" s="605">
        <v>8.26122333333333</v>
      </c>
      <c r="AZ136" s="605">
        <v>8.4736741582488797</v>
      </c>
      <c r="BA136" s="605">
        <v>7.3212219611528804</v>
      </c>
      <c r="BB136" s="605">
        <v>7.2611321323273499</v>
      </c>
    </row>
    <row r="137" spans="1:54">
      <c r="A137" s="604" t="s">
        <v>455</v>
      </c>
      <c r="B137" s="604" t="s">
        <v>659</v>
      </c>
      <c r="C137" s="604">
        <v>7.5000000064999996</v>
      </c>
      <c r="D137" s="604">
        <v>7.6190000066190002</v>
      </c>
      <c r="E137" s="604">
        <v>7.6190000066190002</v>
      </c>
      <c r="F137" s="604">
        <v>7.6190000066190002</v>
      </c>
      <c r="G137" s="604">
        <v>7.6190000066190002</v>
      </c>
      <c r="H137" s="604">
        <v>7.6190000066190002</v>
      </c>
      <c r="I137" s="604">
        <v>7.6172500066172502</v>
      </c>
      <c r="J137" s="604">
        <v>8.0341666738674995</v>
      </c>
      <c r="K137" s="604">
        <v>10.125000010125</v>
      </c>
      <c r="L137" s="604">
        <v>10.125000010125</v>
      </c>
      <c r="M137" s="604">
        <v>10.125000010125</v>
      </c>
      <c r="N137" s="604">
        <v>10.125004030341699</v>
      </c>
      <c r="O137" s="604">
        <v>10.125</v>
      </c>
      <c r="P137" s="604">
        <v>10.4715089885092</v>
      </c>
      <c r="Q137" s="604">
        <v>10.559999999</v>
      </c>
      <c r="R137" s="604">
        <v>11.0028333325</v>
      </c>
      <c r="S137" s="604">
        <v>12.5</v>
      </c>
      <c r="T137" s="604">
        <v>12.5</v>
      </c>
      <c r="U137" s="604">
        <v>12.1105</v>
      </c>
      <c r="V137" s="604">
        <v>12</v>
      </c>
      <c r="W137" s="604">
        <v>12</v>
      </c>
      <c r="X137" s="604">
        <v>12.336333333000001</v>
      </c>
      <c r="Y137" s="604">
        <v>13.243833332416701</v>
      </c>
      <c r="Z137" s="604">
        <v>14.545249999416701</v>
      </c>
      <c r="AA137" s="604">
        <v>16.459416666333301</v>
      </c>
      <c r="AB137" s="604">
        <v>18.2464166665</v>
      </c>
      <c r="AC137" s="604">
        <v>21.229833333166699</v>
      </c>
      <c r="AD137" s="604">
        <v>21.8191666666667</v>
      </c>
      <c r="AE137" s="604">
        <v>23.289249999999999</v>
      </c>
      <c r="AF137" s="604">
        <v>27.188833333333299</v>
      </c>
      <c r="AG137" s="604">
        <v>29.3691666666667</v>
      </c>
      <c r="AH137" s="604">
        <v>37.255000000000003</v>
      </c>
      <c r="AI137" s="604">
        <v>42.717500000000001</v>
      </c>
      <c r="AJ137" s="604">
        <v>48.607165000000002</v>
      </c>
      <c r="AK137" s="604">
        <v>49.397518333333302</v>
      </c>
      <c r="AL137" s="605">
        <v>51.890333333333302</v>
      </c>
      <c r="AM137" s="605">
        <v>56.691952499999999</v>
      </c>
      <c r="AN137" s="605">
        <v>58.009549166666702</v>
      </c>
      <c r="AO137" s="605">
        <v>65.975787499999996</v>
      </c>
      <c r="AP137" s="605">
        <v>68.239370833333297</v>
      </c>
      <c r="AQ137" s="605">
        <v>71.093795833333303</v>
      </c>
      <c r="AR137" s="605">
        <v>74.949250000000006</v>
      </c>
      <c r="AS137" s="605">
        <v>77.8766191666667</v>
      </c>
      <c r="AT137" s="605">
        <v>76.141447499999998</v>
      </c>
      <c r="AU137" s="605">
        <v>73.673596666666697</v>
      </c>
      <c r="AV137" s="605">
        <v>71.367500000000007</v>
      </c>
      <c r="AW137" s="605">
        <v>72.755605833333306</v>
      </c>
      <c r="AX137" s="605">
        <v>66.415027499999994</v>
      </c>
      <c r="AY137" s="605">
        <v>69.761695000000003</v>
      </c>
      <c r="AZ137" s="605">
        <v>77.545214027699302</v>
      </c>
      <c r="BA137" s="605">
        <v>73.155546840913701</v>
      </c>
      <c r="BB137" s="605">
        <v>74.019679993588497</v>
      </c>
    </row>
    <row r="138" spans="1:54">
      <c r="A138" s="604" t="s">
        <v>658</v>
      </c>
      <c r="B138" s="604" t="s">
        <v>657</v>
      </c>
      <c r="C138" s="604">
        <v>3.8000000028000001</v>
      </c>
      <c r="D138" s="604">
        <v>3.6500000026500001</v>
      </c>
      <c r="E138" s="604">
        <v>3.6200000026199999</v>
      </c>
      <c r="F138" s="604">
        <v>3.6200000026199999</v>
      </c>
      <c r="G138" s="604">
        <v>3.6200000026199999</v>
      </c>
      <c r="H138" s="604">
        <v>3.6200000026199999</v>
      </c>
      <c r="I138" s="604">
        <v>3.6200000026199999</v>
      </c>
      <c r="J138" s="604">
        <v>3.6200000026199999</v>
      </c>
      <c r="K138" s="604">
        <v>3.6200000026199999</v>
      </c>
      <c r="L138" s="604">
        <v>3.6200000026199999</v>
      </c>
      <c r="M138" s="604">
        <v>3.6200000026199999</v>
      </c>
      <c r="N138" s="604">
        <v>3.5170805388896298</v>
      </c>
      <c r="O138" s="604">
        <v>3.2094999990000002</v>
      </c>
      <c r="P138" s="604">
        <v>2.7955499990833301</v>
      </c>
      <c r="Q138" s="604">
        <v>2.6883833323333302</v>
      </c>
      <c r="R138" s="604">
        <v>2.52899166575</v>
      </c>
      <c r="S138" s="604">
        <v>2.6439416656666701</v>
      </c>
      <c r="T138" s="604">
        <v>2.4542499990833302</v>
      </c>
      <c r="U138" s="604">
        <v>2.1635833325833298</v>
      </c>
      <c r="V138" s="604">
        <v>2.0059916657499999</v>
      </c>
      <c r="W138" s="604">
        <v>1.98811666591667</v>
      </c>
      <c r="X138" s="604">
        <v>2.4951999990833298</v>
      </c>
      <c r="Y138" s="604">
        <v>2.6702083324166699</v>
      </c>
      <c r="Z138" s="604">
        <v>2.8541249990000002</v>
      </c>
      <c r="AA138" s="604">
        <v>3.20868333291667</v>
      </c>
      <c r="AB138" s="604">
        <v>3.3214000000000001</v>
      </c>
      <c r="AC138" s="604">
        <v>2.4500249999166699</v>
      </c>
      <c r="AD138" s="604">
        <v>2.0257000000000001</v>
      </c>
      <c r="AE138" s="604">
        <v>1.97658333333333</v>
      </c>
      <c r="AF138" s="604">
        <v>2.1207375000000002</v>
      </c>
      <c r="AG138" s="604">
        <v>1.82094166666667</v>
      </c>
      <c r="AH138" s="604">
        <v>1.8696666666666699</v>
      </c>
      <c r="AI138" s="604">
        <v>1.7584663333333299</v>
      </c>
      <c r="AJ138" s="604">
        <v>1.85730516666667</v>
      </c>
      <c r="AK138" s="604">
        <v>1.81999508333333</v>
      </c>
      <c r="AL138" s="605">
        <v>1.60567525</v>
      </c>
      <c r="AM138" s="605">
        <v>1.6858967499999999</v>
      </c>
      <c r="AN138" s="605">
        <v>1.95126991666667</v>
      </c>
      <c r="AO138" s="605">
        <v>1.983733</v>
      </c>
      <c r="AP138" s="605"/>
      <c r="AQ138" s="605"/>
      <c r="AR138" s="605"/>
      <c r="AS138" s="605"/>
      <c r="AT138" s="605"/>
      <c r="AU138" s="605"/>
      <c r="AV138" s="605"/>
      <c r="AW138" s="605"/>
      <c r="AX138" s="605"/>
      <c r="AY138" s="605"/>
      <c r="AZ138" s="605"/>
      <c r="BA138" s="605"/>
      <c r="BB138" s="605"/>
    </row>
    <row r="139" spans="1:54">
      <c r="A139" s="604" t="s">
        <v>656</v>
      </c>
      <c r="B139" s="604" t="s">
        <v>655</v>
      </c>
      <c r="C139" s="604">
        <v>89.765000088765007</v>
      </c>
      <c r="D139" s="604">
        <v>89.765000088765007</v>
      </c>
      <c r="E139" s="604">
        <v>89.765000088765007</v>
      </c>
      <c r="F139" s="604">
        <v>89.765000088765007</v>
      </c>
      <c r="G139" s="604">
        <v>89.765000088765007</v>
      </c>
      <c r="H139" s="604">
        <v>89.765000088765007</v>
      </c>
      <c r="I139" s="604">
        <v>89.765000088765007</v>
      </c>
      <c r="J139" s="604">
        <v>89.765000088765007</v>
      </c>
      <c r="K139" s="604">
        <v>89.765000088765007</v>
      </c>
      <c r="L139" s="604">
        <v>94.440000093440005</v>
      </c>
      <c r="M139" s="604">
        <v>100.985000099985</v>
      </c>
      <c r="N139" s="604">
        <v>100.689451223571</v>
      </c>
      <c r="O139" s="604">
        <v>91.645968951929206</v>
      </c>
      <c r="P139" s="604">
        <v>81.0502219755422</v>
      </c>
      <c r="Q139" s="604">
        <v>87.528548830185898</v>
      </c>
      <c r="R139" s="604">
        <v>77.931588724653196</v>
      </c>
      <c r="S139" s="604">
        <v>86.890670674160404</v>
      </c>
      <c r="T139" s="604">
        <v>89.337637916450106</v>
      </c>
      <c r="U139" s="604">
        <v>82.056281563365701</v>
      </c>
      <c r="V139" s="604">
        <v>77.352952935139498</v>
      </c>
      <c r="W139" s="604">
        <v>76.828559514107795</v>
      </c>
      <c r="X139" s="604">
        <v>98.810961781363602</v>
      </c>
      <c r="Y139" s="604">
        <v>119.492607763333</v>
      </c>
      <c r="Z139" s="604">
        <v>138.56880080833301</v>
      </c>
      <c r="AA139" s="604">
        <v>158.89256837242399</v>
      </c>
      <c r="AB139" s="604">
        <v>163.367563900455</v>
      </c>
      <c r="AC139" s="604">
        <v>125.928813465</v>
      </c>
      <c r="AD139" s="604">
        <v>109.285496775</v>
      </c>
      <c r="AE139" s="604">
        <v>108.307921995</v>
      </c>
      <c r="AF139" s="604">
        <v>116.002459755</v>
      </c>
      <c r="AG139" s="604">
        <v>99.004900995</v>
      </c>
      <c r="AH139" s="604">
        <v>102.58383680999999</v>
      </c>
      <c r="AI139" s="604">
        <v>96.251100718499998</v>
      </c>
      <c r="AJ139" s="604">
        <v>102.96771521399999</v>
      </c>
      <c r="AK139" s="604">
        <v>100.946171781</v>
      </c>
      <c r="AL139" s="605">
        <v>90.754136518500005</v>
      </c>
      <c r="AM139" s="605">
        <v>93.009406990499997</v>
      </c>
      <c r="AN139" s="605">
        <v>106.12156054499999</v>
      </c>
      <c r="AO139" s="605">
        <v>107.2638139482</v>
      </c>
      <c r="AP139" s="605">
        <v>112.00798849156099</v>
      </c>
      <c r="AQ139" s="605">
        <v>129.522726623083</v>
      </c>
      <c r="AR139" s="605">
        <v>133.354368067</v>
      </c>
      <c r="AS139" s="605">
        <v>126.796096721167</v>
      </c>
      <c r="AT139" s="605">
        <v>105.73196336641701</v>
      </c>
      <c r="AU139" s="605">
        <v>96.105574570499996</v>
      </c>
      <c r="AV139" s="605">
        <v>95.957006604</v>
      </c>
      <c r="AW139" s="605">
        <v>95.124170781083293</v>
      </c>
      <c r="AX139" s="605">
        <v>87.188214958749995</v>
      </c>
      <c r="AY139" s="605">
        <v>81.464171640000004</v>
      </c>
      <c r="AZ139" s="605">
        <v>85.900131856929093</v>
      </c>
      <c r="BA139" s="605">
        <v>90.100829593059103</v>
      </c>
      <c r="BB139" s="605">
        <v>85.841915749999998</v>
      </c>
    </row>
    <row r="140" spans="1:54">
      <c r="A140" s="604" t="s">
        <v>654</v>
      </c>
      <c r="B140" s="604" t="s">
        <v>653</v>
      </c>
      <c r="C140" s="604">
        <v>0.71428798606437804</v>
      </c>
      <c r="D140" s="604">
        <v>0.71551415608481606</v>
      </c>
      <c r="E140" s="604">
        <v>0.71919399971919395</v>
      </c>
      <c r="F140" s="604">
        <v>0.71919399971919395</v>
      </c>
      <c r="G140" s="604">
        <v>0.71919399971919395</v>
      </c>
      <c r="H140" s="604">
        <v>0.71919399971919395</v>
      </c>
      <c r="I140" s="604">
        <v>0.71919399971919395</v>
      </c>
      <c r="J140" s="604">
        <v>0.73366558300706597</v>
      </c>
      <c r="K140" s="604">
        <v>0.89285699989285705</v>
      </c>
      <c r="L140" s="604">
        <v>0.89285699989285705</v>
      </c>
      <c r="M140" s="604">
        <v>0.89285699989285705</v>
      </c>
      <c r="N140" s="604">
        <v>0.88060719460315895</v>
      </c>
      <c r="O140" s="604">
        <v>0.83668005354752395</v>
      </c>
      <c r="P140" s="604">
        <v>0.73681212551313802</v>
      </c>
      <c r="Q140" s="604">
        <v>0.71540258866536799</v>
      </c>
      <c r="R140" s="604">
        <v>0.83230721942330699</v>
      </c>
      <c r="S140" s="604">
        <v>1.0048887896505101</v>
      </c>
      <c r="T140" s="604">
        <v>1.03031165084621</v>
      </c>
      <c r="U140" s="604">
        <v>0.96442499900000001</v>
      </c>
      <c r="V140" s="604">
        <v>0.97850249899999997</v>
      </c>
      <c r="W140" s="604">
        <v>1.02667999916667</v>
      </c>
      <c r="X140" s="604">
        <v>1.15279499925</v>
      </c>
      <c r="Y140" s="604">
        <v>1.33260833233333</v>
      </c>
      <c r="Z140" s="604">
        <v>1.4967733323333301</v>
      </c>
      <c r="AA140" s="604">
        <v>1.76399249916667</v>
      </c>
      <c r="AB140" s="604">
        <v>2.02337249966667</v>
      </c>
      <c r="AC140" s="604">
        <v>1.9131608330833301</v>
      </c>
      <c r="AD140" s="604">
        <v>1.69456083333333</v>
      </c>
      <c r="AE140" s="604">
        <v>1.5264008333333301</v>
      </c>
      <c r="AF140" s="604">
        <v>1.67214833333333</v>
      </c>
      <c r="AG140" s="604">
        <v>1.6762033333333299</v>
      </c>
      <c r="AH140" s="604">
        <v>1.73351416666667</v>
      </c>
      <c r="AI140" s="604">
        <v>1.8617916666666701</v>
      </c>
      <c r="AJ140" s="604">
        <v>1.8505133333333299</v>
      </c>
      <c r="AK140" s="604">
        <v>1.68652166666667</v>
      </c>
      <c r="AL140" s="605">
        <v>1.5238766666666701</v>
      </c>
      <c r="AM140" s="605">
        <v>1.4548475000000001</v>
      </c>
      <c r="AN140" s="605">
        <v>1.51242083333333</v>
      </c>
      <c r="AO140" s="605">
        <v>1.8682491666666701</v>
      </c>
      <c r="AP140" s="605">
        <v>1.88961389919167</v>
      </c>
      <c r="AQ140" s="605">
        <v>2.2011491666666698</v>
      </c>
      <c r="AR140" s="605">
        <v>2.37875083333333</v>
      </c>
      <c r="AS140" s="605">
        <v>2.1621908333333302</v>
      </c>
      <c r="AT140" s="605">
        <v>1.7220991463977799</v>
      </c>
      <c r="AU140" s="605">
        <v>1.50868127077323</v>
      </c>
      <c r="AV140" s="605">
        <v>1.42027345661433</v>
      </c>
      <c r="AW140" s="605">
        <v>1.5420557566968101</v>
      </c>
      <c r="AX140" s="605">
        <v>1.36067522852426</v>
      </c>
      <c r="AY140" s="605">
        <v>1.4227268095265</v>
      </c>
      <c r="AZ140" s="605">
        <v>1.60015522484794</v>
      </c>
      <c r="BA140" s="605">
        <v>1.3874299916066899</v>
      </c>
      <c r="BB140" s="605">
        <v>1.2658480858857699</v>
      </c>
    </row>
    <row r="141" spans="1:54">
      <c r="A141" s="604" t="s">
        <v>259</v>
      </c>
      <c r="B141" s="604" t="s">
        <v>652</v>
      </c>
      <c r="C141" s="604">
        <v>2.0606441896551702E-9</v>
      </c>
      <c r="D141" s="604">
        <v>2.0606441896551702E-9</v>
      </c>
      <c r="E141" s="604">
        <v>2.0606441896551702E-9</v>
      </c>
      <c r="F141" s="604">
        <v>2.0606441896551702E-9</v>
      </c>
      <c r="G141" s="604">
        <v>2.0606441896551702E-9</v>
      </c>
      <c r="H141" s="604">
        <v>2.0606441896551702E-9</v>
      </c>
      <c r="I141" s="604">
        <v>2.0606441896551702E-9</v>
      </c>
      <c r="J141" s="604">
        <v>2.0606441896551702E-9</v>
      </c>
      <c r="K141" s="604">
        <v>2.0606441896551702E-9</v>
      </c>
      <c r="L141" s="604">
        <v>2.0606441896551702E-9</v>
      </c>
      <c r="M141" s="604">
        <v>2.0606441896551702E-9</v>
      </c>
      <c r="N141" s="604">
        <v>2.0606441896551702E-9</v>
      </c>
      <c r="O141" s="604">
        <v>2.0606441896551702E-9</v>
      </c>
      <c r="P141" s="604">
        <v>2.0606197499999899E-9</v>
      </c>
      <c r="Q141" s="604">
        <v>2.0606441896551702E-9</v>
      </c>
      <c r="R141" s="604">
        <v>2.0606441896551702E-9</v>
      </c>
      <c r="S141" s="604">
        <v>2.0606441896551702E-9</v>
      </c>
      <c r="T141" s="604">
        <v>2.0606441896551702E-9</v>
      </c>
      <c r="U141" s="604">
        <v>2.0606441896551702E-9</v>
      </c>
      <c r="V141" s="604">
        <v>2.7882567155172501E-9</v>
      </c>
      <c r="W141" s="604">
        <v>2.9474224137930999E-9</v>
      </c>
      <c r="X141" s="604">
        <v>2.9474224137930999E-9</v>
      </c>
      <c r="Y141" s="604">
        <v>2.9474224137930999E-9</v>
      </c>
      <c r="Z141" s="604">
        <v>2.9476668103448302E-9</v>
      </c>
      <c r="AA141" s="604">
        <v>2.9476668103448302E-9</v>
      </c>
      <c r="AB141" s="604">
        <v>7.7730323275862004E-9</v>
      </c>
      <c r="AC141" s="604">
        <v>1.9502844827586202E-8</v>
      </c>
      <c r="AD141" s="604">
        <v>2.05293103448276E-8</v>
      </c>
      <c r="AE141" s="604">
        <v>5.3946239999999998E-5</v>
      </c>
      <c r="AF141" s="604">
        <v>3.1308999999999998E-3</v>
      </c>
      <c r="AG141" s="604">
        <v>0.14092241666666699</v>
      </c>
      <c r="AH141" s="604">
        <v>4.27082828333333</v>
      </c>
      <c r="AI141" s="604">
        <v>5</v>
      </c>
      <c r="AJ141" s="604">
        <v>5.6204083333333301</v>
      </c>
      <c r="AK141" s="604">
        <v>6.7228750000000002</v>
      </c>
      <c r="AL141" s="605">
        <v>7.5455916666666702</v>
      </c>
      <c r="AM141" s="605">
        <v>8.4354999999999993</v>
      </c>
      <c r="AN141" s="605">
        <v>9.4480833333333294</v>
      </c>
      <c r="AO141" s="605">
        <v>10.5819166666667</v>
      </c>
      <c r="AP141" s="605">
        <v>11.80925</v>
      </c>
      <c r="AQ141" s="605">
        <v>12.6843916666667</v>
      </c>
      <c r="AR141" s="605">
        <v>13.3719416666667</v>
      </c>
      <c r="AS141" s="605">
        <v>14.251325250000001</v>
      </c>
      <c r="AT141" s="605">
        <v>15.1046433333333</v>
      </c>
      <c r="AU141" s="605">
        <v>15.937247316462701</v>
      </c>
      <c r="AV141" s="605">
        <v>16.733329534050199</v>
      </c>
      <c r="AW141" s="605">
        <v>17.569998431899599</v>
      </c>
      <c r="AX141" s="605">
        <v>18.448506159754199</v>
      </c>
      <c r="AY141" s="605">
        <v>19.371896406501101</v>
      </c>
      <c r="AZ141" s="605">
        <v>20.339481870199702</v>
      </c>
      <c r="BA141" s="605">
        <v>21.356448683435801</v>
      </c>
      <c r="BB141" s="605">
        <v>22.424270616359401</v>
      </c>
    </row>
    <row r="142" spans="1:54">
      <c r="A142" s="604" t="s">
        <v>651</v>
      </c>
      <c r="B142" s="604" t="s">
        <v>650</v>
      </c>
      <c r="C142" s="604">
        <v>245.19510139835899</v>
      </c>
      <c r="D142" s="604">
        <v>245.26010162116</v>
      </c>
      <c r="E142" s="604">
        <v>245.013850686544</v>
      </c>
      <c r="F142" s="604">
        <v>245.01635069607499</v>
      </c>
      <c r="G142" s="604">
        <v>245.027184079042</v>
      </c>
      <c r="H142" s="604">
        <v>245.06093420770699</v>
      </c>
      <c r="I142" s="604">
        <v>245.67843655764301</v>
      </c>
      <c r="J142" s="604">
        <v>246.00093779128099</v>
      </c>
      <c r="K142" s="604">
        <v>247.56469375695099</v>
      </c>
      <c r="L142" s="604">
        <v>259.960574351236</v>
      </c>
      <c r="M142" s="604">
        <v>276.403137026845</v>
      </c>
      <c r="N142" s="604">
        <v>275.35645668533198</v>
      </c>
      <c r="O142" s="604">
        <v>252.02762746264901</v>
      </c>
      <c r="P142" s="604">
        <v>222.88918305322699</v>
      </c>
      <c r="Q142" s="604">
        <v>240.70466763782301</v>
      </c>
      <c r="R142" s="604">
        <v>214.31290034121901</v>
      </c>
      <c r="S142" s="604">
        <v>238.95049426705901</v>
      </c>
      <c r="T142" s="604">
        <v>245.67968656657601</v>
      </c>
      <c r="U142" s="604">
        <v>225.65586023395699</v>
      </c>
      <c r="V142" s="604">
        <v>212.721644262377</v>
      </c>
      <c r="W142" s="604">
        <v>211.27955541470499</v>
      </c>
      <c r="X142" s="604">
        <v>271.73145255032699</v>
      </c>
      <c r="Y142" s="604">
        <v>328.60625269898998</v>
      </c>
      <c r="Z142" s="604">
        <v>381.06603602462798</v>
      </c>
      <c r="AA142" s="604">
        <v>436.95666578800802</v>
      </c>
      <c r="AB142" s="604">
        <v>449.26296271160697</v>
      </c>
      <c r="AC142" s="604">
        <v>346.305903554493</v>
      </c>
      <c r="AD142" s="604">
        <v>300.536562401477</v>
      </c>
      <c r="AE142" s="604">
        <v>297.84821881937802</v>
      </c>
      <c r="AF142" s="604">
        <v>319.008299487903</v>
      </c>
      <c r="AG142" s="604">
        <v>272.264787954393</v>
      </c>
      <c r="AH142" s="604">
        <v>282.10690880881998</v>
      </c>
      <c r="AI142" s="604">
        <v>264.69180075057898</v>
      </c>
      <c r="AJ142" s="604">
        <v>283.16257950001801</v>
      </c>
      <c r="AK142" s="604">
        <v>555.20469565569704</v>
      </c>
      <c r="AL142" s="605">
        <v>499.14842590131002</v>
      </c>
      <c r="AM142" s="605">
        <v>511.55243027251601</v>
      </c>
      <c r="AN142" s="605">
        <v>583.66937235339606</v>
      </c>
      <c r="AO142" s="605">
        <v>589.951774567332</v>
      </c>
      <c r="AP142" s="605">
        <v>615.69913197380595</v>
      </c>
      <c r="AQ142" s="605">
        <v>711.97627443083297</v>
      </c>
      <c r="AR142" s="605">
        <v>733.03850707000004</v>
      </c>
      <c r="AS142" s="605">
        <v>696.98820361166702</v>
      </c>
      <c r="AT142" s="605">
        <v>581.20031386416701</v>
      </c>
      <c r="AU142" s="605">
        <v>528.28480930499995</v>
      </c>
      <c r="AV142" s="605">
        <v>527.46814284000004</v>
      </c>
      <c r="AW142" s="605">
        <v>522.89010961083295</v>
      </c>
      <c r="AX142" s="605">
        <v>479.26678258750002</v>
      </c>
      <c r="AY142" s="605">
        <v>447.80525556077299</v>
      </c>
      <c r="AZ142" s="605">
        <v>472.18629075489298</v>
      </c>
      <c r="BA142" s="605">
        <v>495.277021572396</v>
      </c>
      <c r="BB142" s="605">
        <v>471.86611409170001</v>
      </c>
    </row>
    <row r="143" spans="1:54">
      <c r="A143" s="604" t="s">
        <v>649</v>
      </c>
      <c r="B143" s="604" t="s">
        <v>648</v>
      </c>
      <c r="C143" s="604">
        <v>0.71428599971428597</v>
      </c>
      <c r="D143" s="604">
        <v>0.71428599971428597</v>
      </c>
      <c r="E143" s="604">
        <v>0.71428599971428597</v>
      </c>
      <c r="F143" s="604">
        <v>0.71428599971428597</v>
      </c>
      <c r="G143" s="604">
        <v>0.71428599971428597</v>
      </c>
      <c r="H143" s="604">
        <v>0.71428599971428597</v>
      </c>
      <c r="I143" s="604">
        <v>0.71428599971428597</v>
      </c>
      <c r="J143" s="604">
        <v>0.71428599971428597</v>
      </c>
      <c r="K143" s="604">
        <v>0.71428599971428597</v>
      </c>
      <c r="L143" s="604">
        <v>0.71428599971428597</v>
      </c>
      <c r="M143" s="604">
        <v>0.71428599971428597</v>
      </c>
      <c r="N143" s="604">
        <v>0.71285583298809596</v>
      </c>
      <c r="O143" s="604">
        <v>0.65789499900000004</v>
      </c>
      <c r="P143" s="604">
        <v>0.65789499900000004</v>
      </c>
      <c r="Q143" s="604">
        <v>0.63028204624823903</v>
      </c>
      <c r="R143" s="604">
        <v>0.61550155335078705</v>
      </c>
      <c r="S143" s="604">
        <v>0.62660100366536897</v>
      </c>
      <c r="T143" s="604">
        <v>0.64470106214118506</v>
      </c>
      <c r="U143" s="604">
        <v>0.63527199426580105</v>
      </c>
      <c r="V143" s="604">
        <v>0.60400737401714399</v>
      </c>
      <c r="W143" s="604">
        <v>0.54678089191608303</v>
      </c>
      <c r="X143" s="604">
        <v>0.61770817502880504</v>
      </c>
      <c r="Y143" s="604">
        <v>0.67346126152852404</v>
      </c>
      <c r="Z143" s="604">
        <v>0.72440985115157297</v>
      </c>
      <c r="AA143" s="604">
        <v>0.76652744911239201</v>
      </c>
      <c r="AB143" s="604">
        <v>0.89377408333333297</v>
      </c>
      <c r="AC143" s="604">
        <v>1.7545230040748101</v>
      </c>
      <c r="AD143" s="604">
        <v>4.0160373443362998</v>
      </c>
      <c r="AE143" s="604">
        <v>4.5369666666666699</v>
      </c>
      <c r="AF143" s="604">
        <v>7.3647349999999996</v>
      </c>
      <c r="AG143" s="604">
        <v>8.0382850000000001</v>
      </c>
      <c r="AH143" s="604">
        <v>9.9094916666666695</v>
      </c>
      <c r="AI143" s="604">
        <v>17.298425000000002</v>
      </c>
      <c r="AJ143" s="604">
        <v>22.0654</v>
      </c>
      <c r="AK143" s="604">
        <v>21.995999999999999</v>
      </c>
      <c r="AL143" s="605">
        <v>21.895258333333299</v>
      </c>
      <c r="AM143" s="605">
        <v>21.884425</v>
      </c>
      <c r="AN143" s="605">
        <v>21.886050000000001</v>
      </c>
      <c r="AO143" s="605">
        <v>21.885999999999999</v>
      </c>
      <c r="AP143" s="605">
        <v>92.338099999999997</v>
      </c>
      <c r="AQ143" s="605">
        <v>101.69733333333301</v>
      </c>
      <c r="AR143" s="605">
        <v>111.23125</v>
      </c>
      <c r="AS143" s="605">
        <v>120.57815833333299</v>
      </c>
      <c r="AT143" s="605">
        <v>129.22235000000001</v>
      </c>
      <c r="AU143" s="605">
        <v>132.888025</v>
      </c>
      <c r="AV143" s="605">
        <v>131.274333333333</v>
      </c>
      <c r="AW143" s="605">
        <v>128.65166666666701</v>
      </c>
      <c r="AX143" s="605">
        <v>125.808108333333</v>
      </c>
      <c r="AY143" s="605">
        <v>118.546016666667</v>
      </c>
      <c r="AZ143" s="605">
        <v>148.90174166666699</v>
      </c>
      <c r="BA143" s="605">
        <v>150.298025</v>
      </c>
      <c r="BB143" s="605">
        <v>154.74029999999999</v>
      </c>
    </row>
    <row r="144" spans="1:54">
      <c r="A144" s="604" t="s">
        <v>647</v>
      </c>
      <c r="B144" s="604" t="s">
        <v>646</v>
      </c>
      <c r="AL144" s="605"/>
      <c r="AM144" s="605"/>
      <c r="AN144" s="605"/>
      <c r="AO144" s="605"/>
      <c r="AP144" s="605"/>
      <c r="AQ144" s="605"/>
      <c r="AR144" s="605"/>
      <c r="AS144" s="605"/>
      <c r="AT144" s="605"/>
      <c r="AU144" s="605"/>
      <c r="AV144" s="605"/>
      <c r="AW144" s="605"/>
      <c r="AX144" s="605"/>
      <c r="AY144" s="605"/>
      <c r="AZ144" s="605"/>
      <c r="BA144" s="605"/>
      <c r="BB144" s="605"/>
    </row>
    <row r="145" spans="1:54">
      <c r="A145" s="604" t="s">
        <v>645</v>
      </c>
      <c r="B145" s="604" t="s">
        <v>644</v>
      </c>
      <c r="C145" s="604">
        <v>7.1428600061428602</v>
      </c>
      <c r="D145" s="604">
        <v>7.1428600061428602</v>
      </c>
      <c r="E145" s="604">
        <v>7.1428600061428602</v>
      </c>
      <c r="F145" s="604">
        <v>7.1428600061428602</v>
      </c>
      <c r="G145" s="604">
        <v>7.1428600061428602</v>
      </c>
      <c r="H145" s="604">
        <v>7.1428600061428602</v>
      </c>
      <c r="I145" s="604">
        <v>7.1428600061428602</v>
      </c>
      <c r="J145" s="604">
        <v>7.1428600061428602</v>
      </c>
      <c r="K145" s="604">
        <v>7.1428600061428602</v>
      </c>
      <c r="L145" s="604">
        <v>7.1428600061428602</v>
      </c>
      <c r="M145" s="604">
        <v>7.1428600061428602</v>
      </c>
      <c r="N145" s="604">
        <v>7.0559054708010303</v>
      </c>
      <c r="O145" s="604">
        <v>6.5882491722678704</v>
      </c>
      <c r="P145" s="604">
        <v>5.7658333323333304</v>
      </c>
      <c r="Q145" s="604">
        <v>5.5397083323333298</v>
      </c>
      <c r="R145" s="604">
        <v>5.2269416656666703</v>
      </c>
      <c r="S145" s="604">
        <v>5.4565166656666699</v>
      </c>
      <c r="T145" s="604">
        <v>5.323499999</v>
      </c>
      <c r="U145" s="604">
        <v>5.2422499990000002</v>
      </c>
      <c r="V145" s="604">
        <v>5.0640666656666697</v>
      </c>
      <c r="W145" s="604">
        <v>4.9392249990000003</v>
      </c>
      <c r="X145" s="604">
        <v>5.7395083323333296</v>
      </c>
      <c r="Y145" s="604">
        <v>6.4540333323333297</v>
      </c>
      <c r="Z145" s="604">
        <v>7.2963666656666701</v>
      </c>
      <c r="AA145" s="604">
        <v>8.1614583325833294</v>
      </c>
      <c r="AB145" s="604">
        <v>8.5972333330833308</v>
      </c>
      <c r="AC145" s="604">
        <v>7.3947416666666701</v>
      </c>
      <c r="AD145" s="604">
        <v>6.7374499999999999</v>
      </c>
      <c r="AE145" s="604">
        <v>6.5169833333333296</v>
      </c>
      <c r="AF145" s="604">
        <v>6.9044999999999996</v>
      </c>
      <c r="AG145" s="604">
        <v>6.2597416666666703</v>
      </c>
      <c r="AH145" s="604">
        <v>6.4829425000000001</v>
      </c>
      <c r="AI145" s="604">
        <v>6.2145008333333296</v>
      </c>
      <c r="AJ145" s="604">
        <v>7.0941291666666704</v>
      </c>
      <c r="AK145" s="604">
        <v>7.0575841666666701</v>
      </c>
      <c r="AL145" s="605">
        <v>6.3351566666666699</v>
      </c>
      <c r="AM145" s="605">
        <v>6.4498083333333298</v>
      </c>
      <c r="AN145" s="605">
        <v>7.0734008333333298</v>
      </c>
      <c r="AO145" s="605">
        <v>7.5450974999999998</v>
      </c>
      <c r="AP145" s="605">
        <v>7.7991716666666697</v>
      </c>
      <c r="AQ145" s="605">
        <v>8.8018416666666699</v>
      </c>
      <c r="AR145" s="605">
        <v>8.9916541666666703</v>
      </c>
      <c r="AS145" s="605">
        <v>7.9837788333333304</v>
      </c>
      <c r="AT145" s="605">
        <v>7.0802166666666704</v>
      </c>
      <c r="AU145" s="605">
        <v>6.7408333333333301</v>
      </c>
      <c r="AV145" s="605">
        <v>6.4424999999999999</v>
      </c>
      <c r="AW145" s="605">
        <v>6.4133333333333304</v>
      </c>
      <c r="AX145" s="605">
        <v>5.8616666666666699</v>
      </c>
      <c r="AY145" s="605">
        <v>5.64</v>
      </c>
      <c r="AZ145" s="605">
        <v>6.2883333333333304</v>
      </c>
      <c r="BA145" s="605">
        <v>6.04416666666667</v>
      </c>
      <c r="BB145" s="605">
        <v>5.60460730676329</v>
      </c>
    </row>
    <row r="146" spans="1:54">
      <c r="A146" s="604" t="s">
        <v>643</v>
      </c>
      <c r="B146" s="604" t="s">
        <v>642</v>
      </c>
      <c r="C146" s="604">
        <v>0.357142999357143</v>
      </c>
      <c r="D146" s="604">
        <v>0.357142999357143</v>
      </c>
      <c r="E146" s="604">
        <v>0.357142999357143</v>
      </c>
      <c r="F146" s="604">
        <v>0.357142999357143</v>
      </c>
      <c r="G146" s="604">
        <v>0.357142999357143</v>
      </c>
      <c r="H146" s="604">
        <v>0.357142999357143</v>
      </c>
      <c r="I146" s="604">
        <v>0.357142999357143</v>
      </c>
      <c r="J146" s="604">
        <v>0.36210333266567502</v>
      </c>
      <c r="K146" s="604">
        <v>0.41666699941666702</v>
      </c>
      <c r="L146" s="604">
        <v>0.41666699941666702</v>
      </c>
      <c r="M146" s="604">
        <v>0.41666699941666702</v>
      </c>
      <c r="N146" s="604">
        <v>0.41544749932071001</v>
      </c>
      <c r="O146" s="604">
        <v>0.383772999</v>
      </c>
      <c r="P146" s="604">
        <v>0.35067616566666698</v>
      </c>
      <c r="Q146" s="604">
        <v>0.34539999900000001</v>
      </c>
      <c r="R146" s="604">
        <v>0.34539999900000001</v>
      </c>
      <c r="S146" s="604">
        <v>0.34539999900000001</v>
      </c>
      <c r="T146" s="604">
        <v>0.34539999900000001</v>
      </c>
      <c r="U146" s="604">
        <v>0.34539999900000001</v>
      </c>
      <c r="V146" s="604">
        <v>0.34539999900000001</v>
      </c>
      <c r="W146" s="604">
        <v>0.34539999900000001</v>
      </c>
      <c r="X146" s="604">
        <v>0.34539999900000001</v>
      </c>
      <c r="Y146" s="604">
        <v>0.34539999900000001</v>
      </c>
      <c r="Z146" s="604">
        <v>0.34539999900000001</v>
      </c>
      <c r="AA146" s="604">
        <v>0.34539749958333299</v>
      </c>
      <c r="AB146" s="604">
        <v>0.34539500000000001</v>
      </c>
      <c r="AC146" s="604">
        <v>0.38198191666666698</v>
      </c>
      <c r="AD146" s="604">
        <v>0.38450000000000001</v>
      </c>
      <c r="AE146" s="604">
        <v>0.38450000000000001</v>
      </c>
      <c r="AF146" s="604">
        <v>0.38450000000000001</v>
      </c>
      <c r="AG146" s="604">
        <v>0.38450000000000001</v>
      </c>
      <c r="AH146" s="604">
        <v>0.38450000000000001</v>
      </c>
      <c r="AI146" s="604">
        <v>0.38450000000000001</v>
      </c>
      <c r="AJ146" s="604">
        <v>0.38449999750000002</v>
      </c>
      <c r="AK146" s="604">
        <v>0.38449999499999998</v>
      </c>
      <c r="AL146" s="605">
        <v>0.3844999925</v>
      </c>
      <c r="AM146" s="605">
        <v>0.38449999499999998</v>
      </c>
      <c r="AN146" s="605">
        <v>0.38449999499999998</v>
      </c>
      <c r="AO146" s="605">
        <v>0.38449999750000002</v>
      </c>
      <c r="AP146" s="605">
        <v>0.38449999750000002</v>
      </c>
      <c r="AQ146" s="605">
        <v>0.38450000000000001</v>
      </c>
      <c r="AR146" s="605">
        <v>0.38450000000000001</v>
      </c>
      <c r="AS146" s="605">
        <v>0.38450000000000001</v>
      </c>
      <c r="AT146" s="605">
        <v>0.38450000000000001</v>
      </c>
      <c r="AU146" s="605">
        <v>0.38450000000000001</v>
      </c>
      <c r="AV146" s="605">
        <v>0.38450000000000001</v>
      </c>
      <c r="AW146" s="605">
        <v>0.38450000000000001</v>
      </c>
      <c r="AX146" s="605">
        <v>0.38450000000000001</v>
      </c>
      <c r="AY146" s="605">
        <v>0.38450000000000001</v>
      </c>
      <c r="AZ146" s="605">
        <v>0.38450000000000001</v>
      </c>
      <c r="BA146" s="605">
        <v>0.38450000000000001</v>
      </c>
      <c r="BB146" s="605">
        <v>0.38450000000000001</v>
      </c>
    </row>
    <row r="147" spans="1:54">
      <c r="A147" s="604" t="s">
        <v>176</v>
      </c>
      <c r="B147" s="604" t="s">
        <v>641</v>
      </c>
      <c r="C147" s="604">
        <v>4.7619000037618999</v>
      </c>
      <c r="D147" s="604">
        <v>4.7619000037618999</v>
      </c>
      <c r="E147" s="604">
        <v>4.7619000037618999</v>
      </c>
      <c r="F147" s="604">
        <v>4.7619000037618999</v>
      </c>
      <c r="G147" s="604">
        <v>4.7619000037618999</v>
      </c>
      <c r="H147" s="604">
        <v>4.7619000037618999</v>
      </c>
      <c r="I147" s="604">
        <v>4.7619000037618999</v>
      </c>
      <c r="J147" s="604">
        <v>4.7619000037618999</v>
      </c>
      <c r="K147" s="604">
        <v>4.7619000037618999</v>
      </c>
      <c r="L147" s="604">
        <v>4.7619000037618999</v>
      </c>
      <c r="M147" s="604">
        <v>4.7619000037618999</v>
      </c>
      <c r="N147" s="604">
        <v>4.7618999989999997</v>
      </c>
      <c r="O147" s="604">
        <v>8.6813825825993707</v>
      </c>
      <c r="P147" s="604">
        <v>9.9942499999166703</v>
      </c>
      <c r="Q147" s="604">
        <v>9.9</v>
      </c>
      <c r="R147" s="604">
        <v>9.9</v>
      </c>
      <c r="S147" s="604">
        <v>9.9</v>
      </c>
      <c r="T147" s="604">
        <v>9.9</v>
      </c>
      <c r="U147" s="604">
        <v>9.9</v>
      </c>
      <c r="V147" s="604">
        <v>9.9</v>
      </c>
      <c r="W147" s="604">
        <v>9.9</v>
      </c>
      <c r="X147" s="604">
        <v>9.9</v>
      </c>
      <c r="Y147" s="604">
        <v>11.8474666658333</v>
      </c>
      <c r="Z147" s="604">
        <v>13.1169749993333</v>
      </c>
      <c r="AA147" s="604">
        <v>14.0463333330833</v>
      </c>
      <c r="AB147" s="604">
        <v>15.92839166625</v>
      </c>
      <c r="AC147" s="604">
        <v>16.647508333083302</v>
      </c>
      <c r="AD147" s="604">
        <v>17.398800000000001</v>
      </c>
      <c r="AE147" s="604">
        <v>18.003291666666701</v>
      </c>
      <c r="AF147" s="604">
        <v>20.541491666666701</v>
      </c>
      <c r="AG147" s="604">
        <v>21.707374999999999</v>
      </c>
      <c r="AH147" s="604">
        <v>23.8007666666667</v>
      </c>
      <c r="AI147" s="604">
        <v>25.082791666666701</v>
      </c>
      <c r="AJ147" s="604">
        <v>28.1071833333333</v>
      </c>
      <c r="AK147" s="604">
        <v>30.566591666666699</v>
      </c>
      <c r="AL147" s="605">
        <v>31.642683333333299</v>
      </c>
      <c r="AM147" s="605">
        <v>36.078683333333302</v>
      </c>
      <c r="AN147" s="605">
        <v>41.111525</v>
      </c>
      <c r="AO147" s="605">
        <v>45.046666666666702</v>
      </c>
      <c r="AP147" s="605">
        <v>49.5006915833333</v>
      </c>
      <c r="AQ147" s="605">
        <v>53.648186500000001</v>
      </c>
      <c r="AR147" s="605">
        <v>61.927161666666699</v>
      </c>
      <c r="AS147" s="605">
        <v>59.723781666666703</v>
      </c>
      <c r="AT147" s="605">
        <v>57.751996666666699</v>
      </c>
      <c r="AU147" s="605">
        <v>58.257863333333297</v>
      </c>
      <c r="AV147" s="605">
        <v>59.514474999999997</v>
      </c>
      <c r="AW147" s="605">
        <v>60.271335000000001</v>
      </c>
      <c r="AX147" s="605">
        <v>60.738515833333302</v>
      </c>
      <c r="AY147" s="605">
        <v>70.408033333333293</v>
      </c>
      <c r="AZ147" s="605">
        <v>81.712891666666707</v>
      </c>
      <c r="BA147" s="605">
        <v>85.193816325757595</v>
      </c>
      <c r="BB147" s="605">
        <v>86.343383333333307</v>
      </c>
    </row>
    <row r="148" spans="1:54">
      <c r="A148" s="604" t="s">
        <v>640</v>
      </c>
      <c r="B148" s="604" t="s">
        <v>639</v>
      </c>
      <c r="AL148" s="605"/>
      <c r="AM148" s="605"/>
      <c r="AN148" s="605"/>
      <c r="AO148" s="605"/>
      <c r="AP148" s="605"/>
      <c r="AQ148" s="605"/>
      <c r="AR148" s="605"/>
      <c r="AS148" s="605"/>
      <c r="AT148" s="605"/>
      <c r="AU148" s="605"/>
      <c r="AV148" s="605"/>
      <c r="AW148" s="605"/>
      <c r="AX148" s="605"/>
      <c r="AY148" s="605"/>
      <c r="AZ148" s="605"/>
      <c r="BA148" s="605"/>
      <c r="BB148" s="605"/>
    </row>
    <row r="149" spans="1:54">
      <c r="A149" s="604" t="s">
        <v>638</v>
      </c>
      <c r="B149" s="604" t="s">
        <v>637</v>
      </c>
      <c r="C149" s="604">
        <v>1</v>
      </c>
      <c r="D149" s="604">
        <v>1</v>
      </c>
      <c r="E149" s="604">
        <v>1</v>
      </c>
      <c r="F149" s="604">
        <v>1</v>
      </c>
      <c r="G149" s="604">
        <v>1</v>
      </c>
      <c r="H149" s="604">
        <v>1</v>
      </c>
      <c r="I149" s="604">
        <v>1</v>
      </c>
      <c r="J149" s="604">
        <v>1</v>
      </c>
      <c r="K149" s="604">
        <v>1</v>
      </c>
      <c r="L149" s="604">
        <v>1</v>
      </c>
      <c r="M149" s="604">
        <v>1</v>
      </c>
      <c r="N149" s="604">
        <v>0.99999999900000003</v>
      </c>
      <c r="O149" s="604">
        <v>1</v>
      </c>
      <c r="P149" s="604">
        <v>1</v>
      </c>
      <c r="Q149" s="604">
        <v>0.99999999949999996</v>
      </c>
      <c r="R149" s="604">
        <v>0.99999999900000003</v>
      </c>
      <c r="S149" s="604">
        <v>0.99999999900000003</v>
      </c>
      <c r="T149" s="604">
        <v>0.99999999900000003</v>
      </c>
      <c r="U149" s="604">
        <v>0.99999999900000003</v>
      </c>
      <c r="V149" s="604">
        <v>0.99999999900000003</v>
      </c>
      <c r="W149" s="604">
        <v>0.99999999900000003</v>
      </c>
      <c r="X149" s="604">
        <v>0.99999999900000003</v>
      </c>
      <c r="Y149" s="604">
        <v>0.99999999900000003</v>
      </c>
      <c r="Z149" s="604">
        <v>0.99999999900000003</v>
      </c>
      <c r="AA149" s="604">
        <v>0.99999999958333297</v>
      </c>
      <c r="AB149" s="604">
        <v>1</v>
      </c>
      <c r="AC149" s="604">
        <v>1</v>
      </c>
      <c r="AD149" s="604">
        <v>1</v>
      </c>
      <c r="AE149" s="604">
        <v>1</v>
      </c>
      <c r="AF149" s="604">
        <v>1</v>
      </c>
      <c r="AG149" s="604">
        <v>1</v>
      </c>
      <c r="AH149" s="604">
        <v>1</v>
      </c>
      <c r="AI149" s="604">
        <v>1</v>
      </c>
      <c r="AJ149" s="604">
        <v>1</v>
      </c>
      <c r="AK149" s="604">
        <v>1</v>
      </c>
      <c r="AL149" s="605">
        <v>1</v>
      </c>
      <c r="AM149" s="605">
        <v>1</v>
      </c>
      <c r="AN149" s="605">
        <v>1</v>
      </c>
      <c r="AO149" s="605">
        <v>1</v>
      </c>
      <c r="AP149" s="605">
        <v>1</v>
      </c>
      <c r="AQ149" s="605">
        <v>1</v>
      </c>
      <c r="AR149" s="605">
        <v>1</v>
      </c>
      <c r="AS149" s="605">
        <v>1</v>
      </c>
      <c r="AT149" s="605">
        <v>1</v>
      </c>
      <c r="AU149" s="605">
        <v>1</v>
      </c>
      <c r="AV149" s="605">
        <v>1</v>
      </c>
      <c r="AW149" s="605">
        <v>1</v>
      </c>
      <c r="AX149" s="605">
        <v>1</v>
      </c>
      <c r="AY149" s="605">
        <v>1</v>
      </c>
      <c r="AZ149" s="605">
        <v>1</v>
      </c>
      <c r="BA149" s="605">
        <v>1</v>
      </c>
      <c r="BB149" s="605">
        <v>1</v>
      </c>
    </row>
    <row r="150" spans="1:54">
      <c r="A150" s="604" t="s">
        <v>636</v>
      </c>
      <c r="B150" s="604" t="s">
        <v>635</v>
      </c>
      <c r="C150" s="604">
        <v>0.89285699989285705</v>
      </c>
      <c r="D150" s="604">
        <v>0.89285699989285705</v>
      </c>
      <c r="E150" s="604">
        <v>0.89285699989285705</v>
      </c>
      <c r="F150" s="604">
        <v>0.89285699989285705</v>
      </c>
      <c r="G150" s="604">
        <v>0.89285699989285705</v>
      </c>
      <c r="H150" s="604">
        <v>0.89285699989285705</v>
      </c>
      <c r="I150" s="604">
        <v>0.89285699989285705</v>
      </c>
      <c r="J150" s="604">
        <v>0.89285699989285705</v>
      </c>
      <c r="K150" s="604">
        <v>0.89285699989285705</v>
      </c>
      <c r="L150" s="604">
        <v>0.89285699989285705</v>
      </c>
      <c r="M150" s="604">
        <v>0.89285699989285705</v>
      </c>
      <c r="N150" s="604">
        <v>0.88275827124897299</v>
      </c>
      <c r="O150" s="604">
        <v>0.83503897375136704</v>
      </c>
      <c r="P150" s="604">
        <v>0.70411390796665796</v>
      </c>
      <c r="Q150" s="604">
        <v>0.69666586863809599</v>
      </c>
      <c r="R150" s="604">
        <v>0.76389333233333301</v>
      </c>
      <c r="S150" s="604">
        <v>0.79280749900000003</v>
      </c>
      <c r="T150" s="604">
        <v>0.79140833233333296</v>
      </c>
      <c r="U150" s="604">
        <v>0.70892499899999994</v>
      </c>
      <c r="V150" s="604">
        <v>0.71175749899999996</v>
      </c>
      <c r="W150" s="604">
        <v>0.67094583233333305</v>
      </c>
      <c r="X150" s="604">
        <v>0.67296749899999997</v>
      </c>
      <c r="Y150" s="604">
        <v>0.73845833233333302</v>
      </c>
      <c r="Z150" s="604">
        <v>0.83614583233333295</v>
      </c>
      <c r="AA150" s="604">
        <v>0.89855166625000005</v>
      </c>
      <c r="AB150" s="604">
        <v>1.0003141664166699</v>
      </c>
      <c r="AC150" s="604">
        <v>0.97141416666666702</v>
      </c>
      <c r="AD150" s="604">
        <v>0.90789916666666703</v>
      </c>
      <c r="AE150" s="604">
        <v>0.8670525</v>
      </c>
      <c r="AF150" s="604">
        <v>0.85879749999999999</v>
      </c>
      <c r="AG150" s="604">
        <v>0.95499999999999996</v>
      </c>
      <c r="AH150" s="604">
        <v>0.95170916666666705</v>
      </c>
      <c r="AI150" s="604">
        <v>0.96466333333333298</v>
      </c>
      <c r="AJ150" s="604">
        <v>0.97817666666666703</v>
      </c>
      <c r="AK150" s="604">
        <v>1.0113399999999999</v>
      </c>
      <c r="AL150" s="605">
        <v>1.2798416666666701</v>
      </c>
      <c r="AM150" s="605">
        <v>1.319075</v>
      </c>
      <c r="AN150" s="605">
        <v>1.43797166666667</v>
      </c>
      <c r="AO150" s="605">
        <v>2.0735916666666698</v>
      </c>
      <c r="AP150" s="605">
        <v>2.5707724999999999</v>
      </c>
      <c r="AQ150" s="605">
        <v>2.7821566666666699</v>
      </c>
      <c r="AR150" s="605">
        <v>3.3887150645833302</v>
      </c>
      <c r="AS150" s="605">
        <v>3.8952208016666701</v>
      </c>
      <c r="AT150" s="605">
        <v>3.5634528749999999</v>
      </c>
      <c r="AU150" s="605">
        <v>3.2225401036691999</v>
      </c>
      <c r="AV150" s="605">
        <v>3.1019498003333301</v>
      </c>
      <c r="AW150" s="605">
        <v>3.0567347873333302</v>
      </c>
      <c r="AX150" s="605">
        <v>2.96534583333333</v>
      </c>
      <c r="AY150" s="605">
        <v>2.7000883333333299</v>
      </c>
      <c r="AZ150" s="605">
        <v>2.7551433333333302</v>
      </c>
      <c r="BA150" s="605">
        <v>2.7192941666666699</v>
      </c>
      <c r="BB150" s="605">
        <v>2.3709750000000001</v>
      </c>
    </row>
    <row r="151" spans="1:54">
      <c r="A151" s="604" t="s">
        <v>634</v>
      </c>
      <c r="B151" s="604" t="s">
        <v>633</v>
      </c>
      <c r="C151" s="604">
        <v>123.166666666667</v>
      </c>
      <c r="D151" s="604">
        <v>126</v>
      </c>
      <c r="E151" s="604">
        <v>126</v>
      </c>
      <c r="F151" s="604">
        <v>126</v>
      </c>
      <c r="G151" s="604">
        <v>126</v>
      </c>
      <c r="H151" s="604">
        <v>126</v>
      </c>
      <c r="I151" s="604">
        <v>126</v>
      </c>
      <c r="J151" s="604">
        <v>126</v>
      </c>
      <c r="K151" s="604">
        <v>126</v>
      </c>
      <c r="L151" s="604">
        <v>126</v>
      </c>
      <c r="M151" s="604">
        <v>126</v>
      </c>
      <c r="N151" s="604">
        <v>126</v>
      </c>
      <c r="O151" s="604">
        <v>126</v>
      </c>
      <c r="P151" s="604">
        <v>126</v>
      </c>
      <c r="Q151" s="604">
        <v>126</v>
      </c>
      <c r="R151" s="604">
        <v>126</v>
      </c>
      <c r="S151" s="604">
        <v>126</v>
      </c>
      <c r="T151" s="604">
        <v>126</v>
      </c>
      <c r="U151" s="604">
        <v>126</v>
      </c>
      <c r="V151" s="604">
        <v>126</v>
      </c>
      <c r="W151" s="604">
        <v>126</v>
      </c>
      <c r="X151" s="604">
        <v>126</v>
      </c>
      <c r="Y151" s="604">
        <v>126</v>
      </c>
      <c r="Z151" s="604">
        <v>126</v>
      </c>
      <c r="AA151" s="604">
        <v>201</v>
      </c>
      <c r="AB151" s="604">
        <v>306.66666666666703</v>
      </c>
      <c r="AC151" s="604">
        <v>339.16666666666703</v>
      </c>
      <c r="AD151" s="604">
        <v>550</v>
      </c>
      <c r="AE151" s="604">
        <v>550</v>
      </c>
      <c r="AF151" s="604">
        <v>1056.2166666666701</v>
      </c>
      <c r="AG151" s="604">
        <v>1229.80833333333</v>
      </c>
      <c r="AH151" s="604">
        <v>1325.18333333333</v>
      </c>
      <c r="AI151" s="604">
        <v>1500.25833333333</v>
      </c>
      <c r="AJ151" s="604">
        <v>1744.3458333333299</v>
      </c>
      <c r="AK151" s="604">
        <v>1904.7608333333301</v>
      </c>
      <c r="AL151" s="605">
        <v>1963.0191666666699</v>
      </c>
      <c r="AM151" s="605">
        <v>2056.8116666666701</v>
      </c>
      <c r="AN151" s="605">
        <v>2177.8625000000002</v>
      </c>
      <c r="AO151" s="605">
        <v>2726.49</v>
      </c>
      <c r="AP151" s="605">
        <v>3119.0733333333301</v>
      </c>
      <c r="AQ151" s="605">
        <v>3486.3533333333298</v>
      </c>
      <c r="AR151" s="605">
        <v>4105.9250000000002</v>
      </c>
      <c r="AS151" s="605">
        <v>5716.2583333333296</v>
      </c>
      <c r="AT151" s="605">
        <v>6424.3391666666703</v>
      </c>
      <c r="AU151" s="605">
        <v>5974.5775000000003</v>
      </c>
      <c r="AV151" s="605">
        <v>6177.9583333333303</v>
      </c>
      <c r="AW151" s="605">
        <v>5635.4624999999996</v>
      </c>
      <c r="AX151" s="605">
        <v>5032.7166666666699</v>
      </c>
      <c r="AY151" s="605">
        <v>4363.2416666666704</v>
      </c>
      <c r="AZ151" s="605">
        <v>4965.3916666666701</v>
      </c>
      <c r="BA151" s="605">
        <v>4735.4616666666698</v>
      </c>
      <c r="BB151" s="605">
        <v>4191.4162500000002</v>
      </c>
    </row>
    <row r="152" spans="1:54">
      <c r="A152" s="604" t="s">
        <v>114</v>
      </c>
      <c r="B152" s="604" t="s">
        <v>632</v>
      </c>
      <c r="C152" s="604">
        <v>2.7299166665916701E-8</v>
      </c>
      <c r="D152" s="604">
        <v>2.681666666575E-8</v>
      </c>
      <c r="E152" s="604">
        <v>2.6819999998999999E-8</v>
      </c>
      <c r="F152" s="604">
        <v>2.6819999998999999E-8</v>
      </c>
      <c r="G152" s="604">
        <v>2.6819999998999999E-8</v>
      </c>
      <c r="H152" s="604">
        <v>2.6819999998999999E-8</v>
      </c>
      <c r="I152" s="604">
        <v>2.6819999998999999E-8</v>
      </c>
      <c r="J152" s="604">
        <v>3.0248333332333302E-8</v>
      </c>
      <c r="K152" s="604">
        <v>3.8699999999000001E-8</v>
      </c>
      <c r="L152" s="604">
        <v>3.8699999999000001E-8</v>
      </c>
      <c r="M152" s="604">
        <v>3.8699999999000001E-8</v>
      </c>
      <c r="N152" s="604">
        <v>3.8699999999000001E-8</v>
      </c>
      <c r="O152" s="604">
        <v>3.8699999999000001E-8</v>
      </c>
      <c r="P152" s="604">
        <v>3.8699999999000001E-8</v>
      </c>
      <c r="Q152" s="604">
        <v>3.8699999999000001E-8</v>
      </c>
      <c r="R152" s="604">
        <v>4.0370833332583299E-8</v>
      </c>
      <c r="S152" s="604">
        <v>5.5755833332916701E-8</v>
      </c>
      <c r="T152" s="604">
        <v>8.4234833332583294E-8</v>
      </c>
      <c r="U152" s="604">
        <v>1.5634883333275001E-7</v>
      </c>
      <c r="V152" s="604">
        <v>2.24718916665667E-7</v>
      </c>
      <c r="W152" s="604">
        <v>2.8885524999866702E-7</v>
      </c>
      <c r="X152" s="604">
        <v>4.2231799999849999E-7</v>
      </c>
      <c r="Y152" s="604">
        <v>6.9756674999766598E-7</v>
      </c>
      <c r="Z152" s="604">
        <v>1.62863416666367E-6</v>
      </c>
      <c r="AA152" s="604">
        <v>3.4668541666649202E-6</v>
      </c>
      <c r="AB152" s="604">
        <v>1.09749424999999E-5</v>
      </c>
      <c r="AC152" s="604">
        <v>1.39475E-5</v>
      </c>
      <c r="AD152" s="604">
        <v>1.6835833333333298E-5</v>
      </c>
      <c r="AE152" s="604">
        <v>1.2883166666666701E-4</v>
      </c>
      <c r="AF152" s="604">
        <v>2.6661875000000002E-3</v>
      </c>
      <c r="AG152" s="604">
        <v>0.18788557916666701</v>
      </c>
      <c r="AH152" s="604">
        <v>0.77249999999999996</v>
      </c>
      <c r="AI152" s="604">
        <v>1.24583333333333</v>
      </c>
      <c r="AJ152" s="604">
        <v>1.9883189166666699</v>
      </c>
      <c r="AK152" s="604">
        <v>2.1949999999999998</v>
      </c>
      <c r="AL152" s="605">
        <v>2.2533333333333299</v>
      </c>
      <c r="AM152" s="605">
        <v>2.45333333333333</v>
      </c>
      <c r="AN152" s="605">
        <v>2.6641666666666701</v>
      </c>
      <c r="AO152" s="605">
        <v>2.93</v>
      </c>
      <c r="AP152" s="605">
        <v>3.3833333333333302</v>
      </c>
      <c r="AQ152" s="605">
        <v>3.49</v>
      </c>
      <c r="AR152" s="605">
        <v>3.5068333333333301</v>
      </c>
      <c r="AS152" s="605">
        <v>3.5165000000000002</v>
      </c>
      <c r="AT152" s="605">
        <v>3.4784670000000002</v>
      </c>
      <c r="AU152" s="605">
        <v>3.4131749999999998</v>
      </c>
      <c r="AV152" s="605">
        <v>3.2958416666666701</v>
      </c>
      <c r="AW152" s="605">
        <v>3.27403250265816</v>
      </c>
      <c r="AX152" s="605">
        <v>3.1280445773524699</v>
      </c>
      <c r="AY152" s="605">
        <v>2.9244083333333299</v>
      </c>
      <c r="AZ152" s="605">
        <v>3.0115083333333299</v>
      </c>
      <c r="BA152" s="605">
        <v>2.8251249999999999</v>
      </c>
      <c r="BB152" s="605">
        <v>2.7541000000000002</v>
      </c>
    </row>
    <row r="153" spans="1:54">
      <c r="A153" s="604" t="s">
        <v>404</v>
      </c>
      <c r="B153" s="604" t="s">
        <v>631</v>
      </c>
      <c r="C153" s="604">
        <v>2.0149984883118099</v>
      </c>
      <c r="D153" s="604">
        <v>2.0199979840824098</v>
      </c>
      <c r="E153" s="604">
        <v>3.7278515776187202</v>
      </c>
      <c r="F153" s="604">
        <v>3.9104231462455998</v>
      </c>
      <c r="G153" s="604">
        <v>3.9100072879016801</v>
      </c>
      <c r="H153" s="604">
        <v>3.90917334748488</v>
      </c>
      <c r="I153" s="604">
        <v>3.9000000029000002</v>
      </c>
      <c r="J153" s="604">
        <v>3.9000000029000002</v>
      </c>
      <c r="K153" s="604">
        <v>3.9000000029000002</v>
      </c>
      <c r="L153" s="604">
        <v>3.9000000029000002</v>
      </c>
      <c r="M153" s="604">
        <v>5.9043499993250004</v>
      </c>
      <c r="N153" s="604">
        <v>6.4317083323333302</v>
      </c>
      <c r="O153" s="604">
        <v>6.6748416657499998</v>
      </c>
      <c r="P153" s="604">
        <v>6.7562833323333296</v>
      </c>
      <c r="Q153" s="604">
        <v>6.7878749994166698</v>
      </c>
      <c r="R153" s="604">
        <v>7.2478999990000004</v>
      </c>
      <c r="S153" s="604">
        <v>7.4402583323333298</v>
      </c>
      <c r="T153" s="604">
        <v>7.4028249989999999</v>
      </c>
      <c r="U153" s="604">
        <v>7.3657583324999996</v>
      </c>
      <c r="V153" s="604">
        <v>7.3775499990000002</v>
      </c>
      <c r="W153" s="604">
        <v>7.51143333233333</v>
      </c>
      <c r="X153" s="604">
        <v>7.89964999908333</v>
      </c>
      <c r="Y153" s="604">
        <v>8.5399999994166702</v>
      </c>
      <c r="Z153" s="604">
        <v>11.1127166658333</v>
      </c>
      <c r="AA153" s="604">
        <v>16.698708332916699</v>
      </c>
      <c r="AB153" s="604">
        <v>18.607341666500002</v>
      </c>
      <c r="AC153" s="604">
        <v>20.385683333333301</v>
      </c>
      <c r="AD153" s="604">
        <v>20.567675000000001</v>
      </c>
      <c r="AE153" s="604">
        <v>21.094674999999999</v>
      </c>
      <c r="AF153" s="604">
        <v>21.7366833333333</v>
      </c>
      <c r="AG153" s="604">
        <v>24.310500000000001</v>
      </c>
      <c r="AH153" s="604">
        <v>27.478633333333299</v>
      </c>
      <c r="AI153" s="604">
        <v>25.512491666666701</v>
      </c>
      <c r="AJ153" s="604">
        <v>27.119841666666701</v>
      </c>
      <c r="AK153" s="604">
        <v>26.417166666666699</v>
      </c>
      <c r="AL153" s="605">
        <v>25.714466666666699</v>
      </c>
      <c r="AM153" s="605">
        <v>26.216100000000001</v>
      </c>
      <c r="AN153" s="605">
        <v>29.470658333333301</v>
      </c>
      <c r="AO153" s="605">
        <v>40.893050000000002</v>
      </c>
      <c r="AP153" s="605">
        <v>39.088983333333303</v>
      </c>
      <c r="AQ153" s="605">
        <v>44.192250000000001</v>
      </c>
      <c r="AR153" s="605">
        <v>50.992649999999998</v>
      </c>
      <c r="AS153" s="605">
        <v>51.603566666666701</v>
      </c>
      <c r="AT153" s="605">
        <v>54.203333333333298</v>
      </c>
      <c r="AU153" s="605">
        <v>56.039916666666699</v>
      </c>
      <c r="AV153" s="605">
        <v>55.085491666666698</v>
      </c>
      <c r="AW153" s="605">
        <v>51.314272500000001</v>
      </c>
      <c r="AX153" s="605">
        <v>46.148391177755002</v>
      </c>
      <c r="AY153" s="605">
        <v>44.323287609410002</v>
      </c>
      <c r="AZ153" s="605">
        <v>47.679688453509101</v>
      </c>
      <c r="BA153" s="605">
        <v>45.109664180089602</v>
      </c>
      <c r="BB153" s="605">
        <v>43.3131369237488</v>
      </c>
    </row>
    <row r="154" spans="1:54">
      <c r="A154" s="604" t="s">
        <v>630</v>
      </c>
      <c r="B154" s="604" t="s">
        <v>629</v>
      </c>
      <c r="C154" s="604">
        <v>3.9999999989999999E-4</v>
      </c>
      <c r="D154" s="604">
        <v>3.9999999989999999E-4</v>
      </c>
      <c r="E154" s="604">
        <v>3.9999999989999999E-4</v>
      </c>
      <c r="F154" s="604">
        <v>3.9999999989999999E-4</v>
      </c>
      <c r="G154" s="604">
        <v>3.9999999989999999E-4</v>
      </c>
      <c r="H154" s="604">
        <v>3.9999999989999999E-4</v>
      </c>
      <c r="I154" s="604">
        <v>3.9999999989999999E-4</v>
      </c>
      <c r="J154" s="604">
        <v>3.9999999989999999E-4</v>
      </c>
      <c r="K154" s="604">
        <v>3.9999999989999999E-4</v>
      </c>
      <c r="L154" s="604">
        <v>3.9999999989999999E-4</v>
      </c>
      <c r="M154" s="604">
        <v>4.0000000000000002E-4</v>
      </c>
      <c r="N154" s="604">
        <v>3.8933333323333302E-4</v>
      </c>
      <c r="O154" s="604">
        <v>3.6799999990000002E-4</v>
      </c>
      <c r="P154" s="604">
        <v>3.3499999989999998E-4</v>
      </c>
      <c r="Q154" s="604">
        <v>3.3199999990000001E-4</v>
      </c>
      <c r="R154" s="604">
        <v>3.3199999999999999E-4</v>
      </c>
      <c r="S154" s="604">
        <v>3.3199999999999999E-4</v>
      </c>
      <c r="T154" s="604">
        <v>3.3199999999999999E-4</v>
      </c>
      <c r="U154" s="604">
        <v>5.8100000000000003E-4</v>
      </c>
      <c r="V154" s="604">
        <v>3.32E-3</v>
      </c>
      <c r="W154" s="604">
        <v>4.4216666666666701E-3</v>
      </c>
      <c r="X154" s="604">
        <v>5.11525E-3</v>
      </c>
      <c r="Y154" s="604">
        <v>8.4824166666416703E-3</v>
      </c>
      <c r="Z154" s="604">
        <v>9.1549999999666707E-3</v>
      </c>
      <c r="AA154" s="604">
        <v>1.1323999999950001E-2</v>
      </c>
      <c r="AB154" s="604">
        <v>1.47141666666333E-2</v>
      </c>
      <c r="AC154" s="604">
        <v>1.7528666666666699E-2</v>
      </c>
      <c r="AD154" s="604">
        <v>2.6508250000000001E-2</v>
      </c>
      <c r="AE154" s="604">
        <v>4.3054583333333299E-2</v>
      </c>
      <c r="AF154" s="604">
        <v>0.14391841666666699</v>
      </c>
      <c r="AG154" s="604">
        <v>0.95</v>
      </c>
      <c r="AH154" s="604">
        <v>1.05760583333333</v>
      </c>
      <c r="AI154" s="604">
        <v>1.3626433333333301</v>
      </c>
      <c r="AJ154" s="604">
        <v>1.8114966666666701</v>
      </c>
      <c r="AK154" s="604">
        <v>2.2722766666666701</v>
      </c>
      <c r="AL154" s="605">
        <v>2.4249833333333299</v>
      </c>
      <c r="AM154" s="605">
        <v>2.6960999999999999</v>
      </c>
      <c r="AN154" s="605">
        <v>3.27929166666667</v>
      </c>
      <c r="AO154" s="605">
        <v>3.4754</v>
      </c>
      <c r="AP154" s="605">
        <v>3.9671083333333299</v>
      </c>
      <c r="AQ154" s="605">
        <v>4.3460749999999999</v>
      </c>
      <c r="AR154" s="605">
        <v>4.0938999999999997</v>
      </c>
      <c r="AS154" s="605">
        <v>4.0800333333333301</v>
      </c>
      <c r="AT154" s="605">
        <v>3.8890750000000001</v>
      </c>
      <c r="AU154" s="605">
        <v>3.6576416666666698</v>
      </c>
      <c r="AV154" s="605">
        <v>3.2354833333333302</v>
      </c>
      <c r="AW154" s="605">
        <v>3.1031583333333299</v>
      </c>
      <c r="AX154" s="605">
        <v>2.7679499999999999</v>
      </c>
      <c r="AY154" s="605">
        <v>2.4092416666666701</v>
      </c>
      <c r="AZ154" s="605">
        <v>3.1201416666666701</v>
      </c>
      <c r="BA154" s="605">
        <v>3.0152999999999999</v>
      </c>
      <c r="BB154" s="605">
        <v>2.96284777777778</v>
      </c>
    </row>
    <row r="155" spans="1:54">
      <c r="A155" s="604" t="s">
        <v>628</v>
      </c>
      <c r="B155" s="604" t="s">
        <v>627</v>
      </c>
      <c r="C155" s="604">
        <v>28.750000028750001</v>
      </c>
      <c r="D155" s="604">
        <v>28.750000028750001</v>
      </c>
      <c r="E155" s="604">
        <v>28.750000028750001</v>
      </c>
      <c r="F155" s="604">
        <v>28.750000028750001</v>
      </c>
      <c r="G155" s="604">
        <v>28.750000028750001</v>
      </c>
      <c r="H155" s="604">
        <v>28.750000028750001</v>
      </c>
      <c r="I155" s="604">
        <v>28.750000028750001</v>
      </c>
      <c r="J155" s="604">
        <v>28.750000028750001</v>
      </c>
      <c r="K155" s="604">
        <v>28.750000028750001</v>
      </c>
      <c r="L155" s="604">
        <v>28.750000028750001</v>
      </c>
      <c r="M155" s="604">
        <v>28.750000028750001</v>
      </c>
      <c r="N155" s="604">
        <v>28.360170287656</v>
      </c>
      <c r="O155" s="604">
        <v>27.053416666499999</v>
      </c>
      <c r="P155" s="604">
        <v>24.5151666664167</v>
      </c>
      <c r="Q155" s="604">
        <v>25.408166665666698</v>
      </c>
      <c r="R155" s="604">
        <v>25.552749999</v>
      </c>
      <c r="S155" s="604">
        <v>30.229083332583301</v>
      </c>
      <c r="T155" s="604">
        <v>38.276949999000003</v>
      </c>
      <c r="U155" s="604">
        <v>43.9373333325833</v>
      </c>
      <c r="V155" s="604">
        <v>48.923466665666702</v>
      </c>
      <c r="W155" s="604">
        <v>50.062133332333303</v>
      </c>
      <c r="X155" s="604">
        <v>61.546374999249998</v>
      </c>
      <c r="Y155" s="604">
        <v>79.473333332833306</v>
      </c>
      <c r="Z155" s="604">
        <v>110.779833332583</v>
      </c>
      <c r="AA155" s="604">
        <v>146.39033333291701</v>
      </c>
      <c r="AB155" s="604">
        <v>170.3946666665</v>
      </c>
      <c r="AC155" s="604">
        <v>149.58674999999999</v>
      </c>
      <c r="AD155" s="604">
        <v>140.88241666666701</v>
      </c>
      <c r="AE155" s="604">
        <v>143.953916666667</v>
      </c>
      <c r="AF155" s="604">
        <v>157.45824999999999</v>
      </c>
      <c r="AG155" s="604">
        <v>142.55475000000001</v>
      </c>
      <c r="AH155" s="604">
        <v>144.482</v>
      </c>
      <c r="AI155" s="604">
        <v>134.99783333333301</v>
      </c>
      <c r="AJ155" s="604">
        <v>160.80018583333299</v>
      </c>
      <c r="AK155" s="604">
        <v>165.992776666667</v>
      </c>
      <c r="AL155" s="605">
        <v>151.10552833333301</v>
      </c>
      <c r="AM155" s="605">
        <v>154.24366166666701</v>
      </c>
      <c r="AN155" s="605">
        <v>175.312445</v>
      </c>
      <c r="AO155" s="605">
        <v>180.10448</v>
      </c>
      <c r="AP155" s="605"/>
      <c r="AQ155" s="605"/>
      <c r="AR155" s="605"/>
      <c r="AS155" s="605"/>
      <c r="AT155" s="605"/>
      <c r="AU155" s="605"/>
      <c r="AV155" s="605"/>
      <c r="AW155" s="605"/>
      <c r="AX155" s="605"/>
      <c r="AY155" s="605"/>
      <c r="AZ155" s="605"/>
      <c r="BA155" s="605"/>
      <c r="BB155" s="605"/>
    </row>
    <row r="156" spans="1:54">
      <c r="A156" s="604" t="s">
        <v>626</v>
      </c>
      <c r="B156" s="604" t="s">
        <v>625</v>
      </c>
      <c r="AL156" s="605"/>
      <c r="AM156" s="605"/>
      <c r="AN156" s="605"/>
      <c r="AO156" s="605"/>
      <c r="AP156" s="605"/>
      <c r="AQ156" s="605"/>
      <c r="AR156" s="605"/>
      <c r="AS156" s="605"/>
      <c r="AT156" s="605"/>
      <c r="AU156" s="605"/>
      <c r="AV156" s="605"/>
      <c r="AW156" s="605"/>
      <c r="AX156" s="605"/>
      <c r="AY156" s="605"/>
      <c r="AZ156" s="605"/>
      <c r="BA156" s="605"/>
      <c r="BB156" s="605"/>
    </row>
    <row r="157" spans="1:54">
      <c r="A157" s="604" t="s">
        <v>624</v>
      </c>
      <c r="B157" s="604" t="s">
        <v>623</v>
      </c>
      <c r="I157" s="604">
        <v>4.7619000037618999</v>
      </c>
      <c r="J157" s="604">
        <v>4.7619000037618999</v>
      </c>
      <c r="K157" s="604">
        <v>4.7619000037618999</v>
      </c>
      <c r="L157" s="604">
        <v>4.7619000037618999</v>
      </c>
      <c r="M157" s="604">
        <v>4.7619000037618999</v>
      </c>
      <c r="N157" s="604">
        <v>4.7479628848644202</v>
      </c>
      <c r="O157" s="604">
        <v>4.3859778425048797</v>
      </c>
      <c r="P157" s="604">
        <v>3.99629355042679</v>
      </c>
      <c r="Q157" s="604">
        <v>3.9473999989999999</v>
      </c>
      <c r="R157" s="604">
        <v>3.9307166656666701</v>
      </c>
      <c r="S157" s="604">
        <v>3.96343333233333</v>
      </c>
      <c r="T157" s="604">
        <v>3.9590166656666699</v>
      </c>
      <c r="U157" s="604">
        <v>3.8768999989999999</v>
      </c>
      <c r="V157" s="604">
        <v>3.7733249990000002</v>
      </c>
      <c r="W157" s="604">
        <v>3.6569666656666699</v>
      </c>
      <c r="X157" s="604">
        <v>3.639999999</v>
      </c>
      <c r="Y157" s="604">
        <v>3.639999999</v>
      </c>
      <c r="Z157" s="604">
        <v>3.639999999</v>
      </c>
      <c r="AA157" s="604">
        <v>3.6399999995833299</v>
      </c>
      <c r="AB157" s="604">
        <v>3.64</v>
      </c>
      <c r="AC157" s="604">
        <v>3.64</v>
      </c>
      <c r="AD157" s="604">
        <v>3.64</v>
      </c>
      <c r="AE157" s="604">
        <v>3.64</v>
      </c>
      <c r="AF157" s="604">
        <v>3.64</v>
      </c>
      <c r="AG157" s="604">
        <v>3.64</v>
      </c>
      <c r="AH157" s="604">
        <v>3.64</v>
      </c>
      <c r="AI157" s="604">
        <v>3.64</v>
      </c>
      <c r="AJ157" s="604">
        <v>3.64</v>
      </c>
      <c r="AK157" s="604">
        <v>3.64</v>
      </c>
      <c r="AL157" s="605">
        <v>3.64</v>
      </c>
      <c r="AM157" s="605">
        <v>3.64</v>
      </c>
      <c r="AN157" s="605">
        <v>3.64</v>
      </c>
      <c r="AO157" s="605">
        <v>3.64</v>
      </c>
      <c r="AP157" s="605">
        <v>3.64</v>
      </c>
      <c r="AQ157" s="605">
        <v>3.64</v>
      </c>
      <c r="AR157" s="605">
        <v>3.64</v>
      </c>
      <c r="AS157" s="605">
        <v>3.64</v>
      </c>
      <c r="AT157" s="605">
        <v>3.64</v>
      </c>
      <c r="AU157" s="605">
        <v>3.64</v>
      </c>
      <c r="AV157" s="605">
        <v>3.64</v>
      </c>
      <c r="AW157" s="605">
        <v>3.64</v>
      </c>
      <c r="AX157" s="605">
        <v>3.64</v>
      </c>
      <c r="AY157" s="605">
        <v>3.64</v>
      </c>
      <c r="AZ157" s="605">
        <v>3.64</v>
      </c>
      <c r="BA157" s="605">
        <v>3.64</v>
      </c>
      <c r="BB157" s="605">
        <v>3.64</v>
      </c>
    </row>
    <row r="158" spans="1:54">
      <c r="A158" s="604" t="s">
        <v>622</v>
      </c>
      <c r="B158" s="604" t="s">
        <v>621</v>
      </c>
      <c r="C158" s="604">
        <v>5.9999999989999997E-4</v>
      </c>
      <c r="D158" s="604">
        <v>5.9999999989999997E-4</v>
      </c>
      <c r="E158" s="604">
        <v>5.9999999989999997E-4</v>
      </c>
      <c r="F158" s="604">
        <v>5.9999999989999997E-4</v>
      </c>
      <c r="G158" s="604">
        <v>5.9999999989999997E-4</v>
      </c>
      <c r="H158" s="604">
        <v>5.9999999989999997E-4</v>
      </c>
      <c r="I158" s="604">
        <v>5.9999999989999997E-4</v>
      </c>
      <c r="J158" s="604">
        <v>5.9999999989999997E-4</v>
      </c>
      <c r="K158" s="604">
        <v>5.9999999989999997E-4</v>
      </c>
      <c r="L158" s="604">
        <v>5.9999999989999997E-4</v>
      </c>
      <c r="M158" s="604">
        <v>5.9999999989999997E-4</v>
      </c>
      <c r="N158" s="604">
        <v>5.9999999989999997E-4</v>
      </c>
      <c r="O158" s="604">
        <v>5.5299999990000002E-4</v>
      </c>
      <c r="P158" s="604">
        <v>1.87941666665833E-3</v>
      </c>
      <c r="Q158" s="604">
        <v>2E-3</v>
      </c>
      <c r="R158" s="604">
        <v>2E-3</v>
      </c>
      <c r="S158" s="604">
        <v>2E-3</v>
      </c>
      <c r="T158" s="604">
        <v>2E-3</v>
      </c>
      <c r="U158" s="604">
        <v>1.8360249999916701E-3</v>
      </c>
      <c r="V158" s="604">
        <v>1.8E-3</v>
      </c>
      <c r="W158" s="604">
        <v>1.8E-3</v>
      </c>
      <c r="X158" s="604">
        <v>1.5E-3</v>
      </c>
      <c r="Y158" s="604">
        <v>1.5E-3</v>
      </c>
      <c r="Z158" s="604">
        <v>1.71784999995E-3</v>
      </c>
      <c r="AA158" s="604">
        <v>2.1280166666249999E-3</v>
      </c>
      <c r="AB158" s="604">
        <v>1.714141666625E-3</v>
      </c>
      <c r="AC158" s="604">
        <v>1.6153416666499999E-3</v>
      </c>
      <c r="AD158" s="604">
        <v>1.4557000000000001E-3</v>
      </c>
      <c r="AE158" s="604">
        <v>1.42769166666667E-3</v>
      </c>
      <c r="AF158" s="604">
        <v>1.4921583333333301E-3</v>
      </c>
      <c r="AG158" s="604">
        <v>2.2432083333333301E-3</v>
      </c>
      <c r="AH158" s="604">
        <v>7.6387249999999999E-3</v>
      </c>
      <c r="AI158" s="604">
        <v>3.07953333333333E-2</v>
      </c>
      <c r="AJ158" s="604">
        <v>7.6005083333333306E-2</v>
      </c>
      <c r="AK158" s="604">
        <v>0.16550858333333299</v>
      </c>
      <c r="AL158" s="605">
        <v>0.20332758333333301</v>
      </c>
      <c r="AM158" s="605">
        <v>0.30842174999999999</v>
      </c>
      <c r="AN158" s="605">
        <v>0.71679433333333298</v>
      </c>
      <c r="AO158" s="605">
        <v>0.88755758333333301</v>
      </c>
      <c r="AP158" s="605">
        <v>1.5332837500000001</v>
      </c>
      <c r="AQ158" s="605">
        <v>2.1708720833333301</v>
      </c>
      <c r="AR158" s="605">
        <v>2.9060791666666699</v>
      </c>
      <c r="AS158" s="605">
        <v>3.3055430000000001</v>
      </c>
      <c r="AT158" s="605">
        <v>3.3200070833333299</v>
      </c>
      <c r="AU158" s="605">
        <v>3.26365683333333</v>
      </c>
      <c r="AV158" s="605">
        <v>2.9136531666666698</v>
      </c>
      <c r="AW158" s="605">
        <v>2.8089833333333298</v>
      </c>
      <c r="AX158" s="605">
        <v>2.43825</v>
      </c>
      <c r="AY158" s="605">
        <v>2.5188583333333301</v>
      </c>
      <c r="AZ158" s="605">
        <v>3.0493250000000001</v>
      </c>
      <c r="BA158" s="605">
        <v>3.1779000000000002</v>
      </c>
      <c r="BB158" s="605">
        <v>3.04860833333333</v>
      </c>
    </row>
    <row r="159" spans="1:54">
      <c r="A159" s="604" t="s">
        <v>620</v>
      </c>
      <c r="B159" s="604" t="s">
        <v>619</v>
      </c>
      <c r="AJ159" s="604">
        <v>0.99166666666666703</v>
      </c>
      <c r="AK159" s="604">
        <v>2.19075</v>
      </c>
      <c r="AL159" s="605">
        <v>4.5591499999999998</v>
      </c>
      <c r="AM159" s="605">
        <v>5.12083333333333</v>
      </c>
      <c r="AN159" s="605">
        <v>5.7848333333333297</v>
      </c>
      <c r="AO159" s="605">
        <v>9.7050833333333308</v>
      </c>
      <c r="AP159" s="605">
        <v>24.619900000000001</v>
      </c>
      <c r="AQ159" s="605">
        <v>28.129166666666698</v>
      </c>
      <c r="AR159" s="605">
        <v>29.168524999999999</v>
      </c>
      <c r="AS159" s="605">
        <v>31.348483333333299</v>
      </c>
      <c r="AT159" s="605">
        <v>30.692025000000001</v>
      </c>
      <c r="AU159" s="605">
        <v>28.813741666666701</v>
      </c>
      <c r="AV159" s="605">
        <v>28.284441666666702</v>
      </c>
      <c r="AW159" s="605">
        <v>27.190958333333299</v>
      </c>
      <c r="AX159" s="605">
        <v>25.580845367540402</v>
      </c>
      <c r="AY159" s="605">
        <v>24.852875000000001</v>
      </c>
      <c r="AZ159" s="605">
        <v>31.740358333333301</v>
      </c>
      <c r="BA159" s="605">
        <v>30.367915338305899</v>
      </c>
      <c r="BB159" s="605">
        <v>29.382341370930199</v>
      </c>
    </row>
    <row r="160" spans="1:54">
      <c r="A160" s="604" t="s">
        <v>618</v>
      </c>
      <c r="B160" s="604" t="s">
        <v>617</v>
      </c>
      <c r="C160" s="604">
        <v>49.999999950000003</v>
      </c>
      <c r="D160" s="604">
        <v>49.999999950000003</v>
      </c>
      <c r="E160" s="604">
        <v>49.999999950000003</v>
      </c>
      <c r="F160" s="604">
        <v>49.999999950000003</v>
      </c>
      <c r="G160" s="604">
        <v>49.999999950000003</v>
      </c>
      <c r="H160" s="604">
        <v>49.999999950000003</v>
      </c>
      <c r="I160" s="604">
        <v>87.499999912500002</v>
      </c>
      <c r="J160" s="604">
        <v>99.999999900000006</v>
      </c>
      <c r="K160" s="604">
        <v>99.999999900000006</v>
      </c>
      <c r="L160" s="604">
        <v>99.999999900000006</v>
      </c>
      <c r="M160" s="604">
        <v>99.999999900000006</v>
      </c>
      <c r="N160" s="604">
        <v>99.707333233333301</v>
      </c>
      <c r="O160" s="604">
        <v>92.104999899999996</v>
      </c>
      <c r="P160" s="604">
        <v>83.921999900000003</v>
      </c>
      <c r="Q160" s="604">
        <v>92.978505905258302</v>
      </c>
      <c r="R160" s="604">
        <v>92.277266554666696</v>
      </c>
      <c r="S160" s="604">
        <v>97.012346554666706</v>
      </c>
      <c r="T160" s="604">
        <v>95.935093221333304</v>
      </c>
      <c r="U160" s="604">
        <v>89.487906554666694</v>
      </c>
      <c r="V160" s="604">
        <v>86.690706554666704</v>
      </c>
      <c r="W160" s="604">
        <v>86.063879888000002</v>
      </c>
      <c r="X160" s="604">
        <v>87.160305038956693</v>
      </c>
      <c r="Y160" s="604">
        <v>93.059967438956704</v>
      </c>
      <c r="Z160" s="604">
        <v>96.093935247290005</v>
      </c>
      <c r="AA160" s="604">
        <v>100.23289152364499</v>
      </c>
      <c r="AB160" s="604">
        <v>101.244670649548</v>
      </c>
      <c r="AC160" s="604">
        <v>87.590916816666606</v>
      </c>
      <c r="AD160" s="604">
        <v>79.460649991666699</v>
      </c>
      <c r="AE160" s="604">
        <v>76.447737733333298</v>
      </c>
      <c r="AF160" s="604">
        <v>80.148978174999996</v>
      </c>
      <c r="AG160" s="604">
        <v>83.704097558333302</v>
      </c>
      <c r="AH160" s="604">
        <v>125.1642483</v>
      </c>
      <c r="AI160" s="604">
        <v>133.938583325</v>
      </c>
      <c r="AJ160" s="604">
        <v>144.23702053722499</v>
      </c>
      <c r="AK160" s="604">
        <v>140.703847467575</v>
      </c>
      <c r="AL160" s="605">
        <v>262.18226325860002</v>
      </c>
      <c r="AM160" s="605">
        <v>306.82</v>
      </c>
      <c r="AN160" s="605">
        <v>301.52981666666699</v>
      </c>
      <c r="AO160" s="605">
        <v>312.31409166666703</v>
      </c>
      <c r="AP160" s="605">
        <v>333.94192500000003</v>
      </c>
      <c r="AQ160" s="605">
        <v>389.696216666667</v>
      </c>
      <c r="AR160" s="605">
        <v>442.99189166666702</v>
      </c>
      <c r="AS160" s="605">
        <v>475.36524166666698</v>
      </c>
      <c r="AT160" s="605">
        <v>537.65498475000004</v>
      </c>
      <c r="AU160" s="605">
        <v>577.44897458333298</v>
      </c>
      <c r="AV160" s="605">
        <v>557.82264077499997</v>
      </c>
      <c r="AW160" s="605">
        <v>551.71033333333298</v>
      </c>
      <c r="AX160" s="605">
        <v>546.95500000000004</v>
      </c>
      <c r="AY160" s="605">
        <v>546.84865308253995</v>
      </c>
      <c r="AZ160" s="605">
        <v>568.28132683333297</v>
      </c>
      <c r="BA160" s="605">
        <v>583.13090659057195</v>
      </c>
      <c r="BB160" s="605">
        <v>600.30651968109703</v>
      </c>
    </row>
    <row r="161" spans="1:54">
      <c r="A161" s="604" t="s">
        <v>616</v>
      </c>
      <c r="B161" s="604" t="s">
        <v>615</v>
      </c>
      <c r="C161" s="604">
        <v>0.71428999971428997</v>
      </c>
      <c r="D161" s="604">
        <v>0.71551499971551502</v>
      </c>
      <c r="E161" s="604">
        <v>0.71918999971918995</v>
      </c>
      <c r="F161" s="604">
        <v>0.71918999971918995</v>
      </c>
      <c r="G161" s="604">
        <v>0.71918999971918995</v>
      </c>
      <c r="H161" s="604">
        <v>0.71918999971918995</v>
      </c>
      <c r="I161" s="604">
        <v>0.71918999971918995</v>
      </c>
      <c r="J161" s="604">
        <v>0.71950333305283698</v>
      </c>
      <c r="K161" s="604">
        <v>0.72106999972107</v>
      </c>
      <c r="L161" s="604">
        <v>0.72106999972107</v>
      </c>
      <c r="M161" s="604">
        <v>0.72106999972107</v>
      </c>
      <c r="N161" s="604">
        <v>0.71895973437828298</v>
      </c>
      <c r="O161" s="604">
        <v>0.67542999999999997</v>
      </c>
      <c r="P161" s="604">
        <v>0.61245700047593998</v>
      </c>
      <c r="Q161" s="604">
        <v>0.60658000000000001</v>
      </c>
      <c r="R161" s="604">
        <v>0.63278858316666697</v>
      </c>
      <c r="S161" s="604">
        <v>0.79536549899999998</v>
      </c>
      <c r="T161" s="604">
        <v>0.78607749900000001</v>
      </c>
      <c r="U161" s="604">
        <v>0.73633283233333302</v>
      </c>
      <c r="V161" s="604">
        <v>0.82615833233333302</v>
      </c>
      <c r="W161" s="604">
        <v>0.91930666566666697</v>
      </c>
      <c r="X161" s="604">
        <v>1.0340849990833301</v>
      </c>
      <c r="Y161" s="604">
        <v>1.2073324990833301</v>
      </c>
      <c r="Z161" s="604">
        <v>1.54913083308333</v>
      </c>
      <c r="AA161" s="604">
        <v>1.86230583283333</v>
      </c>
      <c r="AB161" s="604">
        <v>2.2452733330833299</v>
      </c>
      <c r="AC161" s="604">
        <v>2.2357599999166702</v>
      </c>
      <c r="AD161" s="604">
        <v>2.12174833333333</v>
      </c>
      <c r="AE161" s="604">
        <v>2.08043666666667</v>
      </c>
      <c r="AF161" s="604">
        <v>2.2701916666666699</v>
      </c>
      <c r="AG161" s="604">
        <v>2.30985166666667</v>
      </c>
      <c r="AH161" s="604">
        <v>2.3996223333333302</v>
      </c>
      <c r="AI161" s="604">
        <v>2.46630833333333</v>
      </c>
      <c r="AJ161" s="604">
        <v>2.56860341666667</v>
      </c>
      <c r="AK161" s="604">
        <v>2.5350371666666698</v>
      </c>
      <c r="AL161" s="605">
        <v>2.4734041666666702</v>
      </c>
      <c r="AM161" s="605">
        <v>2.4621729166666699</v>
      </c>
      <c r="AN161" s="605">
        <v>2.5593716666666699</v>
      </c>
      <c r="AO161" s="605">
        <v>2.9476868333333299</v>
      </c>
      <c r="AP161" s="605">
        <v>3.0131519999999998</v>
      </c>
      <c r="AQ161" s="605">
        <v>3.2863615249999998</v>
      </c>
      <c r="AR161" s="605">
        <v>3.4780400715000002</v>
      </c>
      <c r="AS161" s="605">
        <v>3.3762581025</v>
      </c>
      <c r="AT161" s="605">
        <v>2.9732376583333302</v>
      </c>
      <c r="AU161" s="605">
        <v>2.7807234306666699</v>
      </c>
      <c r="AV161" s="605">
        <v>2.71033673441667</v>
      </c>
      <c r="AW161" s="605">
        <v>2.7792940446967198</v>
      </c>
      <c r="AX161" s="605">
        <v>2.6165724724799602</v>
      </c>
      <c r="AY161" s="605">
        <v>2.64417628032353</v>
      </c>
      <c r="AZ161" s="605">
        <v>2.7307785095373101</v>
      </c>
      <c r="BA161" s="605">
        <v>2.4846565845233801</v>
      </c>
      <c r="BB161" s="605">
        <v>2.3174720118126002</v>
      </c>
    </row>
    <row r="162" spans="1:54">
      <c r="A162" s="604" t="s">
        <v>614</v>
      </c>
      <c r="B162" s="604" t="s">
        <v>613</v>
      </c>
      <c r="O162" s="604">
        <v>583.21749999941699</v>
      </c>
      <c r="P162" s="604">
        <v>582.99583333191697</v>
      </c>
      <c r="Q162" s="604">
        <v>650.34333333183304</v>
      </c>
      <c r="R162" s="604">
        <v>652.84916666599997</v>
      </c>
      <c r="S162" s="604">
        <v>832.33499999966705</v>
      </c>
      <c r="T162" s="604">
        <v>882.38833333125001</v>
      </c>
      <c r="U162" s="604">
        <v>848.663333330917</v>
      </c>
      <c r="V162" s="604">
        <v>830.86166666591703</v>
      </c>
      <c r="W162" s="604">
        <v>856.44749999741703</v>
      </c>
      <c r="X162" s="604">
        <v>1136.7649999995799</v>
      </c>
      <c r="Y162" s="604">
        <v>1352.50999999808</v>
      </c>
      <c r="Z162" s="604">
        <v>1518.84833333283</v>
      </c>
      <c r="AA162" s="604">
        <v>1756.9608333318299</v>
      </c>
      <c r="AB162" s="604">
        <v>1909.4391666639999</v>
      </c>
      <c r="AC162" s="604">
        <v>1490.8099999987501</v>
      </c>
      <c r="AD162" s="604">
        <v>1296.07</v>
      </c>
      <c r="AE162" s="604">
        <v>1301.6275000000001</v>
      </c>
      <c r="AF162" s="604">
        <v>1372.0933333333301</v>
      </c>
      <c r="AG162" s="604">
        <v>1198.1016666666701</v>
      </c>
      <c r="AH162" s="604">
        <v>1240.61333333333</v>
      </c>
      <c r="AI162" s="604">
        <v>1232.4058333333301</v>
      </c>
      <c r="AJ162" s="604">
        <v>1573.6658666666699</v>
      </c>
      <c r="AK162" s="604">
        <v>1612.4449833333299</v>
      </c>
      <c r="AL162" s="605">
        <v>1628.9331583333301</v>
      </c>
      <c r="AM162" s="605">
        <v>1542.9469666666701</v>
      </c>
      <c r="AN162" s="605">
        <v>1703.09690833333</v>
      </c>
      <c r="AO162" s="605">
        <v>1736.20738333333</v>
      </c>
      <c r="AP162" s="605">
        <v>0.93862727583333305</v>
      </c>
      <c r="AQ162" s="605">
        <v>1.08540083333333</v>
      </c>
      <c r="AR162" s="605">
        <v>1.11751</v>
      </c>
      <c r="AS162" s="605">
        <v>1.0625516666666699</v>
      </c>
      <c r="AT162" s="605">
        <v>0.88603416666666701</v>
      </c>
      <c r="AU162" s="605">
        <v>0.805365</v>
      </c>
      <c r="AV162" s="605">
        <v>0.80411999999999995</v>
      </c>
      <c r="AW162" s="605">
        <v>0.79714083333333297</v>
      </c>
      <c r="AX162" s="605">
        <v>0.73063750000000005</v>
      </c>
      <c r="AY162" s="605">
        <v>0.682674711239873</v>
      </c>
      <c r="AZ162" s="605">
        <v>0.71984335978561498</v>
      </c>
      <c r="BA162" s="605">
        <v>0.75504495198983501</v>
      </c>
      <c r="BB162" s="605">
        <v>0.71935525360915398</v>
      </c>
    </row>
    <row r="163" spans="1:54">
      <c r="A163" s="604" t="s">
        <v>612</v>
      </c>
      <c r="B163" s="604" t="s">
        <v>611</v>
      </c>
      <c r="C163" s="604">
        <v>28.750000028750001</v>
      </c>
      <c r="D163" s="604">
        <v>28.750000028750001</v>
      </c>
      <c r="E163" s="604">
        <v>28.750000028750001</v>
      </c>
      <c r="F163" s="604">
        <v>28.750000028750001</v>
      </c>
      <c r="G163" s="604">
        <v>28.750000028750001</v>
      </c>
      <c r="H163" s="604">
        <v>28.750000028750001</v>
      </c>
      <c r="I163" s="604">
        <v>28.750000028750001</v>
      </c>
      <c r="J163" s="604">
        <v>28.750000028750001</v>
      </c>
      <c r="K163" s="604">
        <v>28.750000028750001</v>
      </c>
      <c r="L163" s="604">
        <v>28.750000028750001</v>
      </c>
      <c r="M163" s="604">
        <v>28.750000028750001</v>
      </c>
      <c r="N163" s="604">
        <v>28.360170287822701</v>
      </c>
      <c r="O163" s="604">
        <v>27.053416666666699</v>
      </c>
      <c r="P163" s="604">
        <v>24.515166666583301</v>
      </c>
      <c r="Q163" s="604">
        <v>25.408166666583298</v>
      </c>
      <c r="R163" s="604">
        <v>25.5432499999167</v>
      </c>
      <c r="S163" s="604">
        <v>30.2290833333333</v>
      </c>
      <c r="T163" s="604">
        <v>37.558070960585603</v>
      </c>
      <c r="U163" s="604">
        <v>36.154724439896903</v>
      </c>
      <c r="V163" s="604">
        <v>35.024583566634902</v>
      </c>
      <c r="W163" s="604">
        <v>34.7713987737202</v>
      </c>
      <c r="X163" s="604">
        <v>38.399464445231601</v>
      </c>
      <c r="Y163" s="604">
        <v>40.998602033422898</v>
      </c>
      <c r="Z163" s="604">
        <v>42.335198473825301</v>
      </c>
      <c r="AA163" s="604">
        <v>44.158667395588601</v>
      </c>
      <c r="AB163" s="604">
        <v>44.604388848353302</v>
      </c>
      <c r="AC163" s="604">
        <v>38.589012228171804</v>
      </c>
      <c r="AD163" s="604">
        <v>54.211215237687803</v>
      </c>
      <c r="AE163" s="604">
        <v>86.343333333333305</v>
      </c>
      <c r="AF163" s="604">
        <v>124.67225000000001</v>
      </c>
      <c r="AG163" s="604">
        <v>143.33091666666701</v>
      </c>
      <c r="AH163" s="604">
        <v>201.81591666666699</v>
      </c>
      <c r="AI163" s="604">
        <v>321.337083333333</v>
      </c>
      <c r="AJ163" s="604">
        <v>429.85416666666703</v>
      </c>
      <c r="AK163" s="604">
        <v>732.62816666666697</v>
      </c>
      <c r="AL163" s="605">
        <v>1420.34183333333</v>
      </c>
      <c r="AM163" s="605">
        <v>2203.1635833333298</v>
      </c>
      <c r="AN163" s="605">
        <v>4552.5059166666697</v>
      </c>
      <c r="AO163" s="605">
        <v>6883.2428333333301</v>
      </c>
      <c r="AP163" s="605">
        <v>7118.9583333333303</v>
      </c>
      <c r="AQ163" s="605">
        <v>7978.1716666666698</v>
      </c>
      <c r="AR163" s="605">
        <v>8842.1091666666707</v>
      </c>
      <c r="AS163" s="605">
        <v>9088.3250000000007</v>
      </c>
      <c r="AT163" s="605">
        <v>9347.5833333333394</v>
      </c>
      <c r="AU163" s="605">
        <v>9902.3241666666709</v>
      </c>
      <c r="AV163" s="605">
        <v>10557.9703333333</v>
      </c>
      <c r="AW163" s="605">
        <v>12448.6425</v>
      </c>
      <c r="AX163" s="605">
        <v>13536.754999999999</v>
      </c>
      <c r="AY163" s="605">
        <v>14695.2016666667</v>
      </c>
      <c r="AZ163" s="605">
        <v>16208.451254166701</v>
      </c>
      <c r="BA163" s="605">
        <v>18498.601323751001</v>
      </c>
      <c r="BB163" s="605">
        <v>17622.935005819701</v>
      </c>
    </row>
    <row r="164" spans="1:54">
      <c r="A164" s="604" t="s">
        <v>610</v>
      </c>
      <c r="B164" s="604" t="s">
        <v>609</v>
      </c>
      <c r="C164" s="604">
        <v>4.5000000035000003</v>
      </c>
      <c r="D164" s="604">
        <v>4.5000000035000003</v>
      </c>
      <c r="E164" s="604">
        <v>4.5000000035000003</v>
      </c>
      <c r="F164" s="604">
        <v>4.5000000035000003</v>
      </c>
      <c r="G164" s="604">
        <v>4.5000000035000003</v>
      </c>
      <c r="H164" s="604">
        <v>4.5000000035000003</v>
      </c>
      <c r="I164" s="604">
        <v>4.5000000035000003</v>
      </c>
      <c r="J164" s="604">
        <v>4.5000000035000003</v>
      </c>
      <c r="K164" s="604">
        <v>4.5000000035000003</v>
      </c>
      <c r="L164" s="604">
        <v>4.5000000035000003</v>
      </c>
      <c r="M164" s="604">
        <v>4.5000000035000003</v>
      </c>
      <c r="N164" s="604">
        <v>4.4868294129714501</v>
      </c>
      <c r="O164" s="604">
        <v>4.1447532058696597</v>
      </c>
      <c r="P164" s="604">
        <v>3.70658904010295</v>
      </c>
      <c r="Q164" s="604">
        <v>3.5499999990000002</v>
      </c>
      <c r="R164" s="604">
        <v>3.5176124990000002</v>
      </c>
      <c r="S164" s="604">
        <v>3.5299999990000002</v>
      </c>
      <c r="T164" s="604">
        <v>3.525064999</v>
      </c>
      <c r="U164" s="604">
        <v>3.3995616656666701</v>
      </c>
      <c r="V164" s="604">
        <v>3.3608366656666702</v>
      </c>
      <c r="W164" s="604">
        <v>3.32674166566667</v>
      </c>
      <c r="X164" s="604">
        <v>3.3825083325833298</v>
      </c>
      <c r="Y164" s="604">
        <v>3.42817083241667</v>
      </c>
      <c r="Z164" s="604">
        <v>3.4547591657500001</v>
      </c>
      <c r="AA164" s="604">
        <v>3.5238108330000002</v>
      </c>
      <c r="AB164" s="604">
        <v>3.62213583316667</v>
      </c>
      <c r="AC164" s="604">
        <v>3.7062499999999998</v>
      </c>
      <c r="AD164" s="604">
        <v>3.75</v>
      </c>
      <c r="AE164" s="604">
        <v>3.75</v>
      </c>
      <c r="AF164" s="604">
        <v>3.75</v>
      </c>
      <c r="AG164" s="604">
        <v>3.75</v>
      </c>
      <c r="AH164" s="604">
        <v>3.75</v>
      </c>
      <c r="AI164" s="604">
        <v>3.75</v>
      </c>
      <c r="AJ164" s="604">
        <v>3.75</v>
      </c>
      <c r="AK164" s="604">
        <v>3.75</v>
      </c>
      <c r="AL164" s="605">
        <v>3.75</v>
      </c>
      <c r="AM164" s="605">
        <v>3.75</v>
      </c>
      <c r="AN164" s="605">
        <v>3.75</v>
      </c>
      <c r="AO164" s="605">
        <v>3.75</v>
      </c>
      <c r="AP164" s="605">
        <v>3.75</v>
      </c>
      <c r="AQ164" s="605">
        <v>3.75</v>
      </c>
      <c r="AR164" s="605">
        <v>3.75</v>
      </c>
      <c r="AS164" s="605">
        <v>3.75</v>
      </c>
      <c r="AT164" s="605">
        <v>3.75</v>
      </c>
      <c r="AU164" s="605">
        <v>3.75</v>
      </c>
      <c r="AV164" s="605">
        <v>3.7470833333333302</v>
      </c>
      <c r="AW164" s="605">
        <v>3.7450000000000001</v>
      </c>
      <c r="AX164" s="605">
        <v>3.7475000000000001</v>
      </c>
      <c r="AY164" s="605">
        <v>3.75</v>
      </c>
      <c r="AZ164" s="605">
        <v>3.75</v>
      </c>
      <c r="BA164" s="605">
        <v>3.75</v>
      </c>
      <c r="BB164" s="605">
        <v>3.75</v>
      </c>
    </row>
    <row r="165" spans="1:54">
      <c r="A165" s="604" t="s">
        <v>608</v>
      </c>
      <c r="B165" s="604" t="s">
        <v>607</v>
      </c>
      <c r="C165" s="604">
        <v>245.19510139835899</v>
      </c>
      <c r="D165" s="604">
        <v>245.26010162116</v>
      </c>
      <c r="E165" s="604">
        <v>245.013850686544</v>
      </c>
      <c r="F165" s="604">
        <v>245.01635069607499</v>
      </c>
      <c r="G165" s="604">
        <v>245.027184079042</v>
      </c>
      <c r="H165" s="604">
        <v>245.06093420770699</v>
      </c>
      <c r="I165" s="604">
        <v>245.67843655764301</v>
      </c>
      <c r="J165" s="604">
        <v>246.00093779128099</v>
      </c>
      <c r="K165" s="604">
        <v>247.56469375695099</v>
      </c>
      <c r="L165" s="604">
        <v>259.960574351236</v>
      </c>
      <c r="M165" s="604">
        <v>276.403137026845</v>
      </c>
      <c r="N165" s="604">
        <v>275.35645668533198</v>
      </c>
      <c r="O165" s="604">
        <v>252.02762746264901</v>
      </c>
      <c r="P165" s="604">
        <v>222.88918305322699</v>
      </c>
      <c r="Q165" s="604">
        <v>240.70466763782301</v>
      </c>
      <c r="R165" s="604">
        <v>214.31290034121901</v>
      </c>
      <c r="S165" s="604">
        <v>238.95049426705901</v>
      </c>
      <c r="T165" s="604">
        <v>245.67968656657601</v>
      </c>
      <c r="U165" s="604">
        <v>225.65586023395699</v>
      </c>
      <c r="V165" s="604">
        <v>212.721644262377</v>
      </c>
      <c r="W165" s="604">
        <v>211.27955541470499</v>
      </c>
      <c r="X165" s="604">
        <v>271.73145255032699</v>
      </c>
      <c r="Y165" s="604">
        <v>328.60625269898998</v>
      </c>
      <c r="Z165" s="604">
        <v>381.06603602462798</v>
      </c>
      <c r="AA165" s="604">
        <v>436.95666578800802</v>
      </c>
      <c r="AB165" s="604">
        <v>449.26296271160697</v>
      </c>
      <c r="AC165" s="604">
        <v>346.305903554493</v>
      </c>
      <c r="AD165" s="604">
        <v>300.536562401477</v>
      </c>
      <c r="AE165" s="604">
        <v>297.84821881937802</v>
      </c>
      <c r="AF165" s="604">
        <v>319.008299487903</v>
      </c>
      <c r="AG165" s="604">
        <v>272.264787954393</v>
      </c>
      <c r="AH165" s="604">
        <v>282.10690880881998</v>
      </c>
      <c r="AI165" s="604">
        <v>264.69180075057898</v>
      </c>
      <c r="AJ165" s="604">
        <v>283.16257950001801</v>
      </c>
      <c r="AK165" s="604">
        <v>555.20469565569704</v>
      </c>
      <c r="AL165" s="605">
        <v>499.14842590131002</v>
      </c>
      <c r="AM165" s="605">
        <v>511.55243027251601</v>
      </c>
      <c r="AN165" s="605">
        <v>583.66937235339606</v>
      </c>
      <c r="AO165" s="605">
        <v>589.951774567332</v>
      </c>
      <c r="AP165" s="605">
        <v>615.69913197380595</v>
      </c>
      <c r="AQ165" s="605">
        <v>711.97627443083297</v>
      </c>
      <c r="AR165" s="605">
        <v>733.03850707000004</v>
      </c>
      <c r="AS165" s="605">
        <v>696.98820361166702</v>
      </c>
      <c r="AT165" s="605">
        <v>581.20031386416701</v>
      </c>
      <c r="AU165" s="605">
        <v>528.28480930499995</v>
      </c>
      <c r="AV165" s="605">
        <v>527.46814284000004</v>
      </c>
      <c r="AW165" s="605">
        <v>522.89010961083295</v>
      </c>
      <c r="AX165" s="605">
        <v>479.26678258750002</v>
      </c>
      <c r="AY165" s="605">
        <v>447.80525556077299</v>
      </c>
      <c r="AZ165" s="605">
        <v>472.18629075489298</v>
      </c>
      <c r="BA165" s="605">
        <v>495.277021572396</v>
      </c>
      <c r="BB165" s="605">
        <v>471.86611409170001</v>
      </c>
    </row>
    <row r="166" spans="1:54">
      <c r="A166" s="604" t="s">
        <v>606</v>
      </c>
      <c r="B166" s="604" t="s">
        <v>605</v>
      </c>
      <c r="AL166" s="605"/>
      <c r="AM166" s="605"/>
      <c r="AN166" s="605">
        <v>5.9123000000000001</v>
      </c>
      <c r="AO166" s="605">
        <v>10.030799999999999</v>
      </c>
      <c r="AP166" s="605">
        <v>11.6615</v>
      </c>
      <c r="AQ166" s="605">
        <v>63.165900000000001</v>
      </c>
      <c r="AR166" s="605">
        <v>66.913659999999993</v>
      </c>
      <c r="AS166" s="605">
        <v>64.398251269576605</v>
      </c>
      <c r="AT166" s="605">
        <v>57.585425000000001</v>
      </c>
      <c r="AU166" s="605">
        <v>58.381399999999999</v>
      </c>
      <c r="AV166" s="605">
        <v>66.713808333333304</v>
      </c>
      <c r="AW166" s="605">
        <v>67.145816666666704</v>
      </c>
      <c r="AX166" s="605">
        <v>58.453524999999999</v>
      </c>
      <c r="AY166" s="605">
        <v>55.723483333333299</v>
      </c>
      <c r="AZ166" s="605">
        <v>67.580600000000004</v>
      </c>
      <c r="BA166" s="605">
        <v>77.728933333333302</v>
      </c>
      <c r="BB166" s="605">
        <v>73.333399999999997</v>
      </c>
    </row>
    <row r="167" spans="1:54">
      <c r="A167" s="604" t="s">
        <v>604</v>
      </c>
      <c r="B167" s="604" t="s">
        <v>603</v>
      </c>
      <c r="C167" s="604">
        <v>4.7618947529714504</v>
      </c>
      <c r="D167" s="604">
        <v>4.7618947529714504</v>
      </c>
      <c r="E167" s="604">
        <v>4.7618947529714504</v>
      </c>
      <c r="F167" s="604">
        <v>4.7618947529714504</v>
      </c>
      <c r="G167" s="604">
        <v>4.7618947529714504</v>
      </c>
      <c r="H167" s="604">
        <v>4.7618947529714504</v>
      </c>
      <c r="I167" s="604">
        <v>4.7618947529714504</v>
      </c>
      <c r="J167" s="604">
        <v>4.8280328026350103</v>
      </c>
      <c r="K167" s="604">
        <v>5.5555461029055797</v>
      </c>
      <c r="L167" s="604">
        <v>5.5555461029055797</v>
      </c>
      <c r="M167" s="604">
        <v>5.5555461029055797</v>
      </c>
      <c r="N167" s="604">
        <v>5.48576276265615</v>
      </c>
      <c r="O167" s="604">
        <v>5.3385333323333297</v>
      </c>
      <c r="P167" s="604">
        <v>5.4422833323333304</v>
      </c>
      <c r="Q167" s="604">
        <v>5.7030916656666699</v>
      </c>
      <c r="R167" s="604">
        <v>6.0267999989999996</v>
      </c>
      <c r="S167" s="604">
        <v>7.4188833324166703</v>
      </c>
      <c r="T167" s="604">
        <v>7.6433833323333298</v>
      </c>
      <c r="U167" s="604">
        <v>6.9524666656666696</v>
      </c>
      <c r="V167" s="604">
        <v>6.332649999</v>
      </c>
      <c r="W167" s="604">
        <v>6.3919499990000004</v>
      </c>
      <c r="X167" s="604">
        <v>6.3149249989999996</v>
      </c>
      <c r="Y167" s="604">
        <v>6.55254166566667</v>
      </c>
      <c r="Z167" s="604">
        <v>6.7676416656666696</v>
      </c>
      <c r="AA167" s="604">
        <v>7.0588666662500001</v>
      </c>
      <c r="AB167" s="604">
        <v>7.1343333333333296</v>
      </c>
      <c r="AC167" s="604">
        <v>6.17679166666667</v>
      </c>
      <c r="AD167" s="604">
        <v>5.6000083333333297</v>
      </c>
      <c r="AE167" s="604">
        <v>5.3835666666666704</v>
      </c>
      <c r="AF167" s="604">
        <v>5.6457166666666696</v>
      </c>
      <c r="AG167" s="604">
        <v>5.3369</v>
      </c>
      <c r="AH167" s="604">
        <v>5.2893083333333299</v>
      </c>
      <c r="AI167" s="604">
        <v>5.12198333333333</v>
      </c>
      <c r="AJ167" s="604">
        <v>5.1815333333333298</v>
      </c>
      <c r="AK167" s="604">
        <v>5.0558583333333296</v>
      </c>
      <c r="AL167" s="605">
        <v>4.7619749999999996</v>
      </c>
      <c r="AM167" s="605">
        <v>4.9699833333333299</v>
      </c>
      <c r="AN167" s="605">
        <v>5.0263416666666698</v>
      </c>
      <c r="AO167" s="605">
        <v>5.2621916666666699</v>
      </c>
      <c r="AP167" s="605">
        <v>5.3425833333333301</v>
      </c>
      <c r="AQ167" s="605">
        <v>5.7138166666666699</v>
      </c>
      <c r="AR167" s="605">
        <v>5.8575416666666698</v>
      </c>
      <c r="AS167" s="605">
        <v>5.4800333333333304</v>
      </c>
      <c r="AT167" s="605">
        <v>5.4007166666666704</v>
      </c>
      <c r="AU167" s="605">
        <v>5.5</v>
      </c>
      <c r="AV167" s="605">
        <v>5.5</v>
      </c>
      <c r="AW167" s="605">
        <v>5.5196916666666702</v>
      </c>
      <c r="AX167" s="605">
        <v>6.7010595376306004</v>
      </c>
      <c r="AY167" s="605">
        <v>9.4572432834492108</v>
      </c>
      <c r="AZ167" s="605">
        <v>13.609940452489999</v>
      </c>
      <c r="BA167" s="605">
        <v>12.06775664095</v>
      </c>
      <c r="BB167" s="605">
        <v>12.3810263253012</v>
      </c>
    </row>
    <row r="168" spans="1:54">
      <c r="A168" s="604" t="s">
        <v>602</v>
      </c>
      <c r="B168" s="604" t="s">
        <v>601</v>
      </c>
      <c r="C168" s="604">
        <v>0.71428599971428597</v>
      </c>
      <c r="D168" s="604">
        <v>0.71428599971428597</v>
      </c>
      <c r="E168" s="604">
        <v>0.71428599971428597</v>
      </c>
      <c r="F168" s="604">
        <v>0.71428599971428597</v>
      </c>
      <c r="G168" s="604">
        <v>0.71428599971428597</v>
      </c>
      <c r="H168" s="604">
        <v>0.71428599971428597</v>
      </c>
      <c r="I168" s="604">
        <v>0.71428599971428597</v>
      </c>
      <c r="J168" s="604">
        <v>0.72420691633134904</v>
      </c>
      <c r="K168" s="604">
        <v>0.83333299983333298</v>
      </c>
      <c r="L168" s="604">
        <v>0.83333299983333298</v>
      </c>
      <c r="M168" s="604">
        <v>0.83333299983333298</v>
      </c>
      <c r="N168" s="604">
        <v>0.83089400256529</v>
      </c>
      <c r="O168" s="604">
        <v>0.80078166566666698</v>
      </c>
      <c r="P168" s="604">
        <v>0.81634166566666699</v>
      </c>
      <c r="Q168" s="604">
        <v>0.85546083233333303</v>
      </c>
      <c r="R168" s="604">
        <v>0.90402166566666697</v>
      </c>
      <c r="S168" s="604">
        <v>1.1128408325000001</v>
      </c>
      <c r="T168" s="604">
        <v>1.14649666575</v>
      </c>
      <c r="U168" s="604">
        <v>1.0470433324999999</v>
      </c>
      <c r="V168" s="604">
        <v>1.0569725444662901</v>
      </c>
      <c r="W168" s="604">
        <v>1.04979764914153</v>
      </c>
      <c r="X168" s="604">
        <v>1.15909847113534</v>
      </c>
      <c r="Y168" s="604">
        <v>1.2386504266874001</v>
      </c>
      <c r="Z168" s="604">
        <v>1.8853301635048201</v>
      </c>
      <c r="AA168" s="604">
        <v>2.5099499995833301</v>
      </c>
      <c r="AB168" s="604">
        <v>5.0941625000000004</v>
      </c>
      <c r="AC168" s="604">
        <v>16.092133333250001</v>
      </c>
      <c r="AD168" s="604">
        <v>34.042524999999998</v>
      </c>
      <c r="AE168" s="604">
        <v>32.514083333333303</v>
      </c>
      <c r="AF168" s="604">
        <v>59.812758333333299</v>
      </c>
      <c r="AG168" s="604">
        <v>151.44583333333301</v>
      </c>
      <c r="AH168" s="604">
        <v>295.34416666666698</v>
      </c>
      <c r="AI168" s="604">
        <v>499.44183333333302</v>
      </c>
      <c r="AJ168" s="604">
        <v>567.45858333333297</v>
      </c>
      <c r="AK168" s="604">
        <v>586.73970833333306</v>
      </c>
      <c r="AL168" s="605">
        <v>755.21583333333297</v>
      </c>
      <c r="AM168" s="605">
        <v>920.73249999999996</v>
      </c>
      <c r="AN168" s="605">
        <v>981.48249999999996</v>
      </c>
      <c r="AO168" s="605">
        <v>1563.6179999999999</v>
      </c>
      <c r="AP168" s="605">
        <v>1804.1949999999999</v>
      </c>
      <c r="AQ168" s="605">
        <v>2092.125</v>
      </c>
      <c r="AR168" s="605">
        <v>1986.1541666666701</v>
      </c>
      <c r="AS168" s="605">
        <v>2099.0338657500001</v>
      </c>
      <c r="AT168" s="605">
        <v>2347.9416666666698</v>
      </c>
      <c r="AU168" s="605">
        <v>2701.2966666666698</v>
      </c>
      <c r="AV168" s="605">
        <v>2889.5875000000001</v>
      </c>
      <c r="AW168" s="605">
        <v>2961.90916666667</v>
      </c>
      <c r="AX168" s="605">
        <v>2985.1858333333298</v>
      </c>
      <c r="AY168" s="605">
        <v>2981.5146583333299</v>
      </c>
      <c r="AZ168" s="605">
        <v>3385.65</v>
      </c>
      <c r="BA168" s="605">
        <v>3978.0875265341401</v>
      </c>
      <c r="BB168" s="605">
        <v>4349.1621352623997</v>
      </c>
    </row>
    <row r="169" spans="1:54">
      <c r="A169" s="604" t="s">
        <v>600</v>
      </c>
      <c r="B169" s="604" t="s">
        <v>599</v>
      </c>
      <c r="C169" s="604">
        <v>3.0612200020612201</v>
      </c>
      <c r="D169" s="604">
        <v>3.0612200020612201</v>
      </c>
      <c r="E169" s="604">
        <v>3.0612200020612201</v>
      </c>
      <c r="F169" s="604">
        <v>3.0612200020612201</v>
      </c>
      <c r="G169" s="604">
        <v>3.0612200020612201</v>
      </c>
      <c r="H169" s="604">
        <v>3.0612200020612201</v>
      </c>
      <c r="I169" s="604">
        <v>3.0612200020612201</v>
      </c>
      <c r="J169" s="604">
        <v>3.0612200020612201</v>
      </c>
      <c r="K169" s="604">
        <v>3.0612200020612201</v>
      </c>
      <c r="L169" s="604">
        <v>3.0612200020612201</v>
      </c>
      <c r="M169" s="604">
        <v>3.0612200020612201</v>
      </c>
      <c r="N169" s="604">
        <v>3.0507016684727799</v>
      </c>
      <c r="O169" s="604">
        <v>2.8124999989999999</v>
      </c>
      <c r="P169" s="604">
        <v>2.4573666658333302</v>
      </c>
      <c r="Q169" s="604">
        <v>2.43686666583333</v>
      </c>
      <c r="R169" s="604">
        <v>2.3712999990833299</v>
      </c>
      <c r="S169" s="604">
        <v>2.4708416659166699</v>
      </c>
      <c r="T169" s="604">
        <v>2.43939999925</v>
      </c>
      <c r="U169" s="604">
        <v>2.2740249991666701</v>
      </c>
      <c r="V169" s="604">
        <v>2.1745583325000002</v>
      </c>
      <c r="W169" s="604">
        <v>2.14120833258333</v>
      </c>
      <c r="X169" s="604">
        <v>2.1126916659999999</v>
      </c>
      <c r="Y169" s="604">
        <v>2.1400249991666702</v>
      </c>
      <c r="Z169" s="604">
        <v>2.1130499989999998</v>
      </c>
      <c r="AA169" s="604">
        <v>2.1330833330000001</v>
      </c>
      <c r="AB169" s="604">
        <v>2.20014999966667</v>
      </c>
      <c r="AC169" s="604">
        <v>2.1774166665000001</v>
      </c>
      <c r="AD169" s="604">
        <v>2.10598333333333</v>
      </c>
      <c r="AE169" s="604">
        <v>2.0124249999999999</v>
      </c>
      <c r="AF169" s="604">
        <v>1.9502583333333301</v>
      </c>
      <c r="AG169" s="604">
        <v>1.81253333333333</v>
      </c>
      <c r="AH169" s="604">
        <v>1.7275499999999999</v>
      </c>
      <c r="AI169" s="604">
        <v>1.62896666666667</v>
      </c>
      <c r="AJ169" s="604">
        <v>1.61579083333333</v>
      </c>
      <c r="AK169" s="604">
        <v>1.52744416666667</v>
      </c>
      <c r="AL169" s="605">
        <v>1.4173750000000001</v>
      </c>
      <c r="AM169" s="605">
        <v>1.4100408333333301</v>
      </c>
      <c r="AN169" s="605">
        <v>1.48480583333333</v>
      </c>
      <c r="AO169" s="605">
        <v>1.67360166666667</v>
      </c>
      <c r="AP169" s="605">
        <v>1.69495666666667</v>
      </c>
      <c r="AQ169" s="605">
        <v>1.72396333333333</v>
      </c>
      <c r="AR169" s="605">
        <v>1.7917225000000001</v>
      </c>
      <c r="AS169" s="605">
        <v>1.7905883333333299</v>
      </c>
      <c r="AT169" s="605">
        <v>1.7421833333333301</v>
      </c>
      <c r="AU169" s="605">
        <v>1.6902283333333299</v>
      </c>
      <c r="AV169" s="605">
        <v>1.6643975</v>
      </c>
      <c r="AW169" s="605">
        <v>1.58893333333333</v>
      </c>
      <c r="AX169" s="605">
        <v>1.5071016666666699</v>
      </c>
      <c r="AY169" s="605">
        <v>1.4148608333333299</v>
      </c>
      <c r="AZ169" s="605">
        <v>1.45451471343873</v>
      </c>
      <c r="BA169" s="605">
        <v>1.36350833333333</v>
      </c>
      <c r="BB169" s="605">
        <v>1.2577758771929799</v>
      </c>
    </row>
    <row r="170" spans="1:54">
      <c r="A170" s="604" t="s">
        <v>598</v>
      </c>
      <c r="B170" s="604" t="s">
        <v>597</v>
      </c>
      <c r="AL170" s="605"/>
      <c r="AM170" s="605"/>
      <c r="AN170" s="605"/>
      <c r="AO170" s="605"/>
      <c r="AP170" s="605"/>
      <c r="AQ170" s="605"/>
      <c r="AR170" s="605"/>
      <c r="AS170" s="605"/>
      <c r="AT170" s="605"/>
      <c r="AU170" s="605"/>
      <c r="AV170" s="605"/>
      <c r="AW170" s="605"/>
      <c r="AX170" s="605"/>
      <c r="AY170" s="605"/>
      <c r="AZ170" s="605"/>
      <c r="BA170" s="605"/>
      <c r="BB170" s="605"/>
    </row>
    <row r="171" spans="1:54">
      <c r="A171" s="604" t="s">
        <v>596</v>
      </c>
      <c r="B171" s="604" t="s">
        <v>595</v>
      </c>
      <c r="AJ171" s="604">
        <v>30.769583333333301</v>
      </c>
      <c r="AK171" s="604">
        <v>32.044833333333301</v>
      </c>
      <c r="AL171" s="605">
        <v>29.713416666666699</v>
      </c>
      <c r="AM171" s="605">
        <v>30.653749999999999</v>
      </c>
      <c r="AN171" s="605">
        <v>33.6161666666667</v>
      </c>
      <c r="AO171" s="605">
        <v>35.233416666666699</v>
      </c>
      <c r="AP171" s="605">
        <v>41.362833333333299</v>
      </c>
      <c r="AQ171" s="605">
        <v>46.035166666666697</v>
      </c>
      <c r="AR171" s="605">
        <v>48.354833333333303</v>
      </c>
      <c r="AS171" s="605">
        <v>45.326749999999997</v>
      </c>
      <c r="AT171" s="605">
        <v>36.772916666666703</v>
      </c>
      <c r="AU171" s="605">
        <v>32.256916666666697</v>
      </c>
      <c r="AV171" s="605">
        <v>31.018249999999998</v>
      </c>
      <c r="AW171" s="605">
        <v>29.69725</v>
      </c>
      <c r="AX171" s="605">
        <v>24.694333333333301</v>
      </c>
      <c r="AY171" s="605">
        <v>21.361416666666699</v>
      </c>
      <c r="AZ171" s="605"/>
      <c r="BA171" s="605"/>
      <c r="BB171" s="605"/>
    </row>
    <row r="172" spans="1:54">
      <c r="A172" s="604" t="s">
        <v>594</v>
      </c>
      <c r="B172" s="604" t="s">
        <v>593</v>
      </c>
      <c r="AH172" s="604">
        <v>27.571200000000001</v>
      </c>
      <c r="AI172" s="604">
        <v>81.286991666666694</v>
      </c>
      <c r="AJ172" s="604">
        <v>113.24188333333301</v>
      </c>
      <c r="AK172" s="604">
        <v>128.808558333333</v>
      </c>
      <c r="AL172" s="605">
        <v>118.518466666667</v>
      </c>
      <c r="AM172" s="605">
        <v>135.36430833333301</v>
      </c>
      <c r="AN172" s="605">
        <v>159.68833333333299</v>
      </c>
      <c r="AO172" s="605">
        <v>166.134166666667</v>
      </c>
      <c r="AP172" s="605">
        <v>181.76919333333299</v>
      </c>
      <c r="AQ172" s="605">
        <v>222.65608583333301</v>
      </c>
      <c r="AR172" s="605">
        <v>242.74883500000001</v>
      </c>
      <c r="AS172" s="605">
        <v>240.24821499999999</v>
      </c>
      <c r="AT172" s="605">
        <v>207.11371569658101</v>
      </c>
      <c r="AU172" s="605">
        <v>192.38112433333299</v>
      </c>
      <c r="AV172" s="605">
        <v>192.705468</v>
      </c>
      <c r="AW172" s="605">
        <v>191.02825783333299</v>
      </c>
      <c r="AX172" s="605"/>
      <c r="AY172" s="605"/>
      <c r="AZ172" s="605"/>
      <c r="BA172" s="605"/>
      <c r="BB172" s="605"/>
    </row>
    <row r="173" spans="1:54">
      <c r="A173" s="604" t="s">
        <v>592</v>
      </c>
      <c r="B173" s="604" t="s">
        <v>591</v>
      </c>
      <c r="C173" s="604">
        <v>0.89285699989285705</v>
      </c>
      <c r="D173" s="604">
        <v>0.89285699989285705</v>
      </c>
      <c r="E173" s="604">
        <v>0.89285699989285705</v>
      </c>
      <c r="F173" s="604">
        <v>0.89285699989285705</v>
      </c>
      <c r="G173" s="604">
        <v>0.89285699989285705</v>
      </c>
      <c r="H173" s="604">
        <v>0.89285699989285705</v>
      </c>
      <c r="I173" s="604">
        <v>0.89285699989285705</v>
      </c>
      <c r="J173" s="604">
        <v>0.89285699989285705</v>
      </c>
      <c r="K173" s="604">
        <v>0.89285699989285705</v>
      </c>
      <c r="L173" s="604">
        <v>0.89285699989285705</v>
      </c>
      <c r="M173" s="604">
        <v>0.89285699989285705</v>
      </c>
      <c r="N173" s="604">
        <v>0.88161645427590696</v>
      </c>
      <c r="O173" s="604">
        <v>0.83729999899999996</v>
      </c>
      <c r="P173" s="604">
        <v>0.70411390796665796</v>
      </c>
      <c r="Q173" s="604">
        <v>0.698085449275053</v>
      </c>
      <c r="R173" s="604">
        <v>0.76386666666666703</v>
      </c>
      <c r="S173" s="604">
        <v>0.81828333333333303</v>
      </c>
      <c r="T173" s="604">
        <v>0.90181666666666704</v>
      </c>
      <c r="U173" s="604">
        <v>0.87365833333333298</v>
      </c>
      <c r="V173" s="604">
        <v>0.86596432184602701</v>
      </c>
      <c r="W173" s="604">
        <v>0.82982723705133399</v>
      </c>
      <c r="X173" s="604">
        <v>0.87016628815513497</v>
      </c>
      <c r="Y173" s="604">
        <v>0.97110438154040202</v>
      </c>
      <c r="Z173" s="604">
        <v>1.1485583118840701</v>
      </c>
      <c r="AA173" s="604">
        <v>1.2737151385596699</v>
      </c>
      <c r="AB173" s="604">
        <v>1.4807666665000001</v>
      </c>
      <c r="AC173" s="604">
        <v>1.74149999983333</v>
      </c>
      <c r="AD173" s="604">
        <v>2.0032916666666698</v>
      </c>
      <c r="AE173" s="604">
        <v>2.0825166666666699</v>
      </c>
      <c r="AF173" s="604">
        <v>2.29324166666667</v>
      </c>
      <c r="AG173" s="604">
        <v>2.5287833333333301</v>
      </c>
      <c r="AH173" s="604">
        <v>2.71475</v>
      </c>
      <c r="AI173" s="604">
        <v>2.9281000000000001</v>
      </c>
      <c r="AJ173" s="604">
        <v>3.18773333333333</v>
      </c>
      <c r="AK173" s="604">
        <v>3.2913583333333301</v>
      </c>
      <c r="AL173" s="605">
        <v>3.4058999999999999</v>
      </c>
      <c r="AM173" s="605">
        <v>3.56635833333333</v>
      </c>
      <c r="AN173" s="605">
        <v>3.7169416666666701</v>
      </c>
      <c r="AO173" s="605">
        <v>4.8156491666666703</v>
      </c>
      <c r="AP173" s="605">
        <v>4.8381416666666697</v>
      </c>
      <c r="AQ173" s="605">
        <v>5.0889308333333299</v>
      </c>
      <c r="AR173" s="605">
        <v>5.2779849531703702</v>
      </c>
      <c r="AS173" s="605">
        <v>6.7487721028988696</v>
      </c>
      <c r="AT173" s="605">
        <v>7.50594374859842</v>
      </c>
      <c r="AU173" s="605">
        <v>7.48474390550839</v>
      </c>
      <c r="AV173" s="605">
        <v>7.5298730248359602</v>
      </c>
      <c r="AW173" s="605">
        <v>7.6094583333333299</v>
      </c>
      <c r="AX173" s="605">
        <v>7.6520000000000001</v>
      </c>
      <c r="AY173" s="605">
        <v>7.7479166666666703</v>
      </c>
      <c r="AZ173" s="605">
        <v>8.0550416666666695</v>
      </c>
      <c r="BA173" s="605">
        <v>8.06450134408602</v>
      </c>
      <c r="BB173" s="605">
        <v>7.64125903009875</v>
      </c>
    </row>
    <row r="174" spans="1:54">
      <c r="A174" s="604" t="s">
        <v>590</v>
      </c>
      <c r="B174" s="604" t="s">
        <v>589</v>
      </c>
      <c r="C174" s="604">
        <v>7.1428600061428602</v>
      </c>
      <c r="D174" s="604">
        <v>7.1428600061428602</v>
      </c>
      <c r="E174" s="604">
        <v>7.1428600061428602</v>
      </c>
      <c r="F174" s="604">
        <v>7.1428600061428602</v>
      </c>
      <c r="G174" s="604">
        <v>7.1428600061428602</v>
      </c>
      <c r="H174" s="604">
        <v>7.1428600061428602</v>
      </c>
      <c r="I174" s="604">
        <v>7.1428600061428602</v>
      </c>
      <c r="J174" s="604">
        <v>7.1428600061428602</v>
      </c>
      <c r="K174" s="604">
        <v>7.1428600061428602</v>
      </c>
      <c r="L174" s="604">
        <v>7.1428600061428602</v>
      </c>
      <c r="M174" s="604">
        <v>7.1428600061428602</v>
      </c>
      <c r="N174" s="604">
        <v>7.1285599990000001</v>
      </c>
      <c r="O174" s="604">
        <v>6.9801249990000001</v>
      </c>
      <c r="P174" s="604">
        <v>6.2814999990000002</v>
      </c>
      <c r="Q174" s="604">
        <v>6.2949999989999998</v>
      </c>
      <c r="R174" s="604">
        <v>6.2949999989999998</v>
      </c>
      <c r="S174" s="604">
        <v>6.2949999989999998</v>
      </c>
      <c r="T174" s="604">
        <v>6.2949999989999998</v>
      </c>
      <c r="U174" s="604">
        <v>6.2949999989999998</v>
      </c>
      <c r="V174" s="604">
        <v>6.2949999989999998</v>
      </c>
      <c r="W174" s="604">
        <v>6.2949999989999998</v>
      </c>
      <c r="X174" s="604">
        <v>6.2949999989999998</v>
      </c>
      <c r="Y174" s="604">
        <v>10.750349999000001</v>
      </c>
      <c r="Z174" s="604">
        <v>15.787658332333301</v>
      </c>
      <c r="AA174" s="604">
        <v>20.0185499995833</v>
      </c>
      <c r="AB174" s="604">
        <v>39.487141666666702</v>
      </c>
      <c r="AC174" s="604">
        <v>72</v>
      </c>
      <c r="AD174" s="604">
        <v>105.177083333333</v>
      </c>
      <c r="AE174" s="604">
        <v>170.45275000000001</v>
      </c>
      <c r="AF174" s="604">
        <v>490.675166666667</v>
      </c>
      <c r="AL174" s="605"/>
      <c r="AM174" s="605"/>
      <c r="AN174" s="605"/>
      <c r="AO174" s="605"/>
      <c r="AP174" s="605"/>
      <c r="AQ174" s="605"/>
      <c r="AR174" s="605"/>
      <c r="AS174" s="605"/>
      <c r="AT174" s="605"/>
      <c r="AU174" s="605"/>
      <c r="AV174" s="605"/>
      <c r="AW174" s="605"/>
      <c r="AX174" s="605"/>
      <c r="AY174" s="605"/>
      <c r="AZ174" s="605"/>
      <c r="BA174" s="605"/>
      <c r="BB174" s="605"/>
    </row>
    <row r="175" spans="1:54">
      <c r="A175" s="604" t="s">
        <v>588</v>
      </c>
      <c r="B175" s="604" t="s">
        <v>587</v>
      </c>
      <c r="C175" s="604">
        <v>0.71428599971428597</v>
      </c>
      <c r="D175" s="604">
        <v>0.71428599971428597</v>
      </c>
      <c r="E175" s="604">
        <v>0.71428599971428597</v>
      </c>
      <c r="F175" s="604">
        <v>0.71428599971428597</v>
      </c>
      <c r="G175" s="604">
        <v>0.71428599971428597</v>
      </c>
      <c r="H175" s="604">
        <v>0.71428599971428597</v>
      </c>
      <c r="I175" s="604">
        <v>0.71428599971428597</v>
      </c>
      <c r="J175" s="604">
        <v>0.71428599971428597</v>
      </c>
      <c r="K175" s="604">
        <v>0.71428599971428597</v>
      </c>
      <c r="L175" s="604">
        <v>0.71428599971428597</v>
      </c>
      <c r="M175" s="604">
        <v>0.71428599971428597</v>
      </c>
      <c r="N175" s="604">
        <v>0.71521699900000002</v>
      </c>
      <c r="O175" s="604">
        <v>0.76870451342999402</v>
      </c>
      <c r="P175" s="604">
        <v>0.69395909802109201</v>
      </c>
      <c r="Q175" s="604">
        <v>0.67947700357025098</v>
      </c>
      <c r="R175" s="604">
        <v>0.73950775529633594</v>
      </c>
      <c r="S175" s="604">
        <v>0.86956521814744803</v>
      </c>
      <c r="T175" s="604">
        <v>0.86956521814744803</v>
      </c>
      <c r="U175" s="604">
        <v>0.86956521814744803</v>
      </c>
      <c r="V175" s="604">
        <v>0.84202260193494305</v>
      </c>
      <c r="W175" s="604">
        <v>0.77883373727604199</v>
      </c>
      <c r="X175" s="604">
        <v>0.87757894275815296</v>
      </c>
      <c r="Y175" s="604">
        <v>1.0858158330833301</v>
      </c>
      <c r="Z175" s="604">
        <v>1.1140999997500001</v>
      </c>
      <c r="AA175" s="604">
        <v>1.47527749975</v>
      </c>
      <c r="AB175" s="604">
        <v>2.2286749994166701</v>
      </c>
      <c r="AC175" s="604">
        <v>2.2850316664166699</v>
      </c>
      <c r="AD175" s="604">
        <v>2.03603333333333</v>
      </c>
      <c r="AE175" s="604">
        <v>2.2734675000000002</v>
      </c>
      <c r="AF175" s="604">
        <v>2.6226775</v>
      </c>
      <c r="AG175" s="604">
        <v>2.58732083333333</v>
      </c>
      <c r="AH175" s="604">
        <v>2.7613150000000002</v>
      </c>
      <c r="AI175" s="604">
        <v>2.8520141666666698</v>
      </c>
      <c r="AJ175" s="604">
        <v>3.2677415833333301</v>
      </c>
      <c r="AK175" s="604">
        <v>3.5507983333333302</v>
      </c>
      <c r="AL175" s="605">
        <v>3.6270850000000001</v>
      </c>
      <c r="AM175" s="605">
        <v>4.2993491666666701</v>
      </c>
      <c r="AN175" s="605">
        <v>4.6079616666666698</v>
      </c>
      <c r="AO175" s="605">
        <v>5.52828416666667</v>
      </c>
      <c r="AP175" s="605">
        <v>6.1094841666666699</v>
      </c>
      <c r="AQ175" s="605">
        <v>6.9398283333333302</v>
      </c>
      <c r="AR175" s="605">
        <v>8.6091808333333297</v>
      </c>
      <c r="AS175" s="605">
        <v>10.540746666666699</v>
      </c>
      <c r="AT175" s="605">
        <v>7.5647491666666697</v>
      </c>
      <c r="AU175" s="605">
        <v>6.4596925000000001</v>
      </c>
      <c r="AV175" s="605">
        <v>6.3593283333333304</v>
      </c>
      <c r="AW175" s="605">
        <v>6.7715491666666701</v>
      </c>
      <c r="AX175" s="605">
        <v>7.0453650000000003</v>
      </c>
      <c r="AY175" s="605">
        <v>8.26122333333333</v>
      </c>
      <c r="AZ175" s="605">
        <v>8.4736741582488797</v>
      </c>
      <c r="BA175" s="605">
        <v>7.3212219611528804</v>
      </c>
      <c r="BB175" s="605">
        <v>7.2611321323273499</v>
      </c>
    </row>
    <row r="176" spans="1:54">
      <c r="A176" s="604" t="s">
        <v>586</v>
      </c>
      <c r="B176" s="604" t="s">
        <v>585</v>
      </c>
      <c r="AL176" s="605"/>
      <c r="AM176" s="605"/>
      <c r="AN176" s="605"/>
      <c r="AO176" s="605"/>
      <c r="AP176" s="605"/>
      <c r="AQ176" s="605"/>
      <c r="AR176" s="605"/>
      <c r="AS176" s="605"/>
      <c r="AT176" s="605"/>
      <c r="AU176" s="605"/>
      <c r="AV176" s="605"/>
      <c r="AW176" s="605"/>
      <c r="AX176" s="605"/>
      <c r="AY176" s="605"/>
      <c r="AZ176" s="605"/>
      <c r="BA176" s="605"/>
      <c r="BB176" s="605"/>
    </row>
    <row r="177" spans="1:54">
      <c r="A177" s="604" t="s">
        <v>584</v>
      </c>
      <c r="B177" s="604" t="s">
        <v>583</v>
      </c>
      <c r="C177" s="604">
        <v>60.000000059000001</v>
      </c>
      <c r="D177" s="604">
        <v>60.000000059000001</v>
      </c>
      <c r="E177" s="604">
        <v>60.000000059000001</v>
      </c>
      <c r="F177" s="604">
        <v>60.000000059000001</v>
      </c>
      <c r="G177" s="604">
        <v>60.000000059000001</v>
      </c>
      <c r="H177" s="604">
        <v>60.000000059000001</v>
      </c>
      <c r="I177" s="604">
        <v>60.000000059000001</v>
      </c>
      <c r="J177" s="604">
        <v>61.666666727500001</v>
      </c>
      <c r="K177" s="604">
        <v>70.000000069999999</v>
      </c>
      <c r="L177" s="604">
        <v>70.000000069999999</v>
      </c>
      <c r="M177" s="604">
        <v>70.000000069999999</v>
      </c>
      <c r="N177" s="604">
        <v>69.468666707166705</v>
      </c>
      <c r="O177" s="604">
        <v>64.271416665916703</v>
      </c>
      <c r="P177" s="604">
        <v>58.260083332333302</v>
      </c>
      <c r="Q177" s="604">
        <v>57.686499998999999</v>
      </c>
      <c r="R177" s="604">
        <v>57.406916665666699</v>
      </c>
      <c r="S177" s="604">
        <v>66.9029166660833</v>
      </c>
      <c r="T177" s="604">
        <v>75.961833332416703</v>
      </c>
      <c r="U177" s="604">
        <v>76.667833332833297</v>
      </c>
      <c r="V177" s="604">
        <v>67.124999999583295</v>
      </c>
      <c r="W177" s="604">
        <v>71.701916665916698</v>
      </c>
      <c r="X177" s="604">
        <v>92.321833332500006</v>
      </c>
      <c r="Y177" s="604">
        <v>109.859166665833</v>
      </c>
      <c r="Z177" s="604">
        <v>143.42991666633301</v>
      </c>
      <c r="AA177" s="604">
        <v>160.76099999966701</v>
      </c>
      <c r="AB177" s="604">
        <v>170.04408333316701</v>
      </c>
      <c r="AC177" s="604">
        <v>140.04837544216801</v>
      </c>
      <c r="AD177" s="604">
        <v>123.478333333333</v>
      </c>
      <c r="AE177" s="604">
        <v>116.486833333333</v>
      </c>
      <c r="AF177" s="604">
        <v>118.377666666667</v>
      </c>
      <c r="AG177" s="604">
        <v>101.933916666667</v>
      </c>
      <c r="AH177" s="604">
        <v>103.911583333333</v>
      </c>
      <c r="AI177" s="604">
        <v>102.379083333333</v>
      </c>
      <c r="AJ177" s="604">
        <v>127.260416666667</v>
      </c>
      <c r="AK177" s="604">
        <v>133.957955</v>
      </c>
      <c r="AL177" s="605">
        <v>124.68899999999999</v>
      </c>
      <c r="AM177" s="605">
        <v>126.661583333333</v>
      </c>
      <c r="AN177" s="605">
        <v>146.41362833333301</v>
      </c>
      <c r="AO177" s="605">
        <v>149.395331666667</v>
      </c>
      <c r="AP177" s="605"/>
      <c r="AQ177" s="605"/>
      <c r="AR177" s="605"/>
      <c r="AS177" s="605"/>
      <c r="AT177" s="605"/>
      <c r="AU177" s="605"/>
      <c r="AV177" s="605"/>
      <c r="AW177" s="605"/>
      <c r="AX177" s="605"/>
      <c r="AY177" s="605"/>
      <c r="AZ177" s="605"/>
      <c r="BA177" s="605"/>
      <c r="BB177" s="605"/>
    </row>
    <row r="178" spans="1:54">
      <c r="A178" s="604" t="s">
        <v>582</v>
      </c>
      <c r="B178" s="604" t="s">
        <v>581</v>
      </c>
      <c r="C178" s="604">
        <v>4.7619000037618999</v>
      </c>
      <c r="D178" s="604">
        <v>4.7619000037618999</v>
      </c>
      <c r="E178" s="604">
        <v>4.7619000037618999</v>
      </c>
      <c r="F178" s="604">
        <v>4.7619000037618999</v>
      </c>
      <c r="G178" s="604">
        <v>4.7619000037618999</v>
      </c>
      <c r="H178" s="604">
        <v>4.7619000037618999</v>
      </c>
      <c r="I178" s="604">
        <v>4.7619000037618999</v>
      </c>
      <c r="J178" s="604">
        <v>4.8611058367976101</v>
      </c>
      <c r="K178" s="604">
        <v>5.9523700049523702</v>
      </c>
      <c r="L178" s="604">
        <v>5.9523700049523702</v>
      </c>
      <c r="M178" s="604">
        <v>5.9523700049523702</v>
      </c>
      <c r="N178" s="604">
        <v>5.9349486209637803</v>
      </c>
      <c r="O178" s="604">
        <v>5.9703171818733498</v>
      </c>
      <c r="P178" s="604">
        <v>6.4024999989999998</v>
      </c>
      <c r="Q178" s="604">
        <v>6.6507499990000003</v>
      </c>
      <c r="R178" s="604">
        <v>7.00716666566667</v>
      </c>
      <c r="S178" s="604">
        <v>8.4119999990833296</v>
      </c>
      <c r="T178" s="604">
        <v>8.8728333326666693</v>
      </c>
      <c r="U178" s="604">
        <v>15.610666665749999</v>
      </c>
      <c r="V178" s="604">
        <v>15.571833332583299</v>
      </c>
      <c r="W178" s="604">
        <v>16.534416666166699</v>
      </c>
      <c r="X178" s="604">
        <v>19.245749999166701</v>
      </c>
      <c r="Y178" s="604">
        <v>20.812249998999999</v>
      </c>
      <c r="Z178" s="604">
        <v>23.528583332416702</v>
      </c>
      <c r="AA178" s="604">
        <v>25.438166666083301</v>
      </c>
      <c r="AB178" s="604">
        <v>27.162583333000001</v>
      </c>
      <c r="AC178" s="604">
        <v>28.017333333250001</v>
      </c>
      <c r="AD178" s="604">
        <v>29.444749999999999</v>
      </c>
      <c r="AE178" s="604">
        <v>31.806750000000001</v>
      </c>
      <c r="AF178" s="604">
        <v>36.047083333333298</v>
      </c>
      <c r="AG178" s="604">
        <v>40.062916666666702</v>
      </c>
      <c r="AH178" s="604">
        <v>41.371499999999997</v>
      </c>
      <c r="AI178" s="604">
        <v>43.829625</v>
      </c>
      <c r="AJ178" s="604">
        <v>48.322167499999999</v>
      </c>
      <c r="AK178" s="604">
        <v>49.415141666666699</v>
      </c>
      <c r="AL178" s="605">
        <v>51.251589166666697</v>
      </c>
      <c r="AM178" s="605">
        <v>55.271444166666697</v>
      </c>
      <c r="AN178" s="605">
        <v>58.994605</v>
      </c>
      <c r="AO178" s="605">
        <v>64.450118333333293</v>
      </c>
      <c r="AP178" s="605">
        <v>70.635450000000006</v>
      </c>
      <c r="AQ178" s="605">
        <v>77.005116666666694</v>
      </c>
      <c r="AR178" s="605">
        <v>89.383013333333295</v>
      </c>
      <c r="AS178" s="605">
        <v>95.662064999999998</v>
      </c>
      <c r="AT178" s="605">
        <v>96.520950833333302</v>
      </c>
      <c r="AU178" s="605">
        <v>101.1944575</v>
      </c>
      <c r="AV178" s="605">
        <v>100.498051666667</v>
      </c>
      <c r="AW178" s="605">
        <v>103.914445833333</v>
      </c>
      <c r="AX178" s="605">
        <v>110.623233333333</v>
      </c>
      <c r="AY178" s="605">
        <v>108.33376271929799</v>
      </c>
      <c r="AZ178" s="605">
        <v>114.94478333333301</v>
      </c>
      <c r="BA178" s="605">
        <v>113.064480448821</v>
      </c>
      <c r="BB178" s="605">
        <v>110.565207851396</v>
      </c>
    </row>
    <row r="179" spans="1:54">
      <c r="A179" s="604" t="s">
        <v>580</v>
      </c>
      <c r="B179" s="604" t="s">
        <v>579</v>
      </c>
      <c r="C179" s="604">
        <v>1.7142900007142901</v>
      </c>
      <c r="D179" s="604">
        <v>1.7142900007142901</v>
      </c>
      <c r="E179" s="604">
        <v>1.7142900007142901</v>
      </c>
      <c r="F179" s="604">
        <v>1.7142900007142901</v>
      </c>
      <c r="G179" s="604">
        <v>1.7142900007142901</v>
      </c>
      <c r="H179" s="604">
        <v>1.7142900007142901</v>
      </c>
      <c r="I179" s="604">
        <v>1.7142900007142901</v>
      </c>
      <c r="J179" s="604">
        <v>1.7619083340952399</v>
      </c>
      <c r="K179" s="604">
        <v>2.0000000010000001</v>
      </c>
      <c r="L179" s="604">
        <v>2.0000000010000001</v>
      </c>
      <c r="M179" s="604">
        <v>2.0000000010000001</v>
      </c>
      <c r="N179" s="604">
        <v>1.97487273321145</v>
      </c>
      <c r="O179" s="604">
        <v>1.9212781494760101</v>
      </c>
      <c r="P179" s="604">
        <v>1.9592192359816101</v>
      </c>
      <c r="Q179" s="604">
        <v>2.0532324085176299</v>
      </c>
      <c r="R179" s="604">
        <v>2.16979583233333</v>
      </c>
      <c r="S179" s="604">
        <v>2.6146708328333301</v>
      </c>
      <c r="T179" s="604">
        <v>2.7</v>
      </c>
      <c r="U179" s="604">
        <v>2.7</v>
      </c>
      <c r="V179" s="604">
        <v>2.7</v>
      </c>
      <c r="W179" s="604">
        <v>2.7</v>
      </c>
      <c r="X179" s="604">
        <v>2.7</v>
      </c>
      <c r="Y179" s="604">
        <v>2.7</v>
      </c>
      <c r="Z179" s="604">
        <v>2.7</v>
      </c>
      <c r="AA179" s="604">
        <v>2.7</v>
      </c>
      <c r="AB179" s="604">
        <v>2.7</v>
      </c>
      <c r="AC179" s="604">
        <v>2.7</v>
      </c>
      <c r="AD179" s="604">
        <v>2.7</v>
      </c>
      <c r="AE179" s="604">
        <v>2.7</v>
      </c>
      <c r="AF179" s="604">
        <v>2.7</v>
      </c>
      <c r="AG179" s="604">
        <v>2.7</v>
      </c>
      <c r="AH179" s="604">
        <v>2.7</v>
      </c>
      <c r="AI179" s="604">
        <v>2.7</v>
      </c>
      <c r="AJ179" s="604">
        <v>2.7</v>
      </c>
      <c r="AK179" s="604">
        <v>2.7</v>
      </c>
      <c r="AL179" s="605">
        <v>2.7</v>
      </c>
      <c r="AM179" s="605">
        <v>2.7</v>
      </c>
      <c r="AN179" s="605">
        <v>2.7</v>
      </c>
      <c r="AO179" s="605">
        <v>2.7</v>
      </c>
      <c r="AP179" s="605">
        <v>2.7</v>
      </c>
      <c r="AQ179" s="605">
        <v>2.7</v>
      </c>
      <c r="AR179" s="605">
        <v>2.7</v>
      </c>
      <c r="AS179" s="605">
        <v>2.7</v>
      </c>
      <c r="AT179" s="605">
        <v>2.7</v>
      </c>
      <c r="AU179" s="605">
        <v>2.7</v>
      </c>
      <c r="AV179" s="605">
        <v>2.7</v>
      </c>
      <c r="AW179" s="605">
        <v>2.7</v>
      </c>
      <c r="AX179" s="605">
        <v>2.7</v>
      </c>
      <c r="AY179" s="605">
        <v>2.7</v>
      </c>
      <c r="AZ179" s="605">
        <v>2.7</v>
      </c>
      <c r="BA179" s="605">
        <v>2.7</v>
      </c>
      <c r="BB179" s="605">
        <v>2.7</v>
      </c>
    </row>
    <row r="180" spans="1:54">
      <c r="A180" s="604" t="s">
        <v>578</v>
      </c>
      <c r="B180" s="604" t="s">
        <v>577</v>
      </c>
      <c r="C180" s="604">
        <v>1.7142900007142901</v>
      </c>
      <c r="D180" s="604">
        <v>1.7142900007142901</v>
      </c>
      <c r="E180" s="604">
        <v>1.7142900007142901</v>
      </c>
      <c r="F180" s="604">
        <v>1.7142900007142901</v>
      </c>
      <c r="G180" s="604">
        <v>1.7142900007142901</v>
      </c>
      <c r="H180" s="604">
        <v>1.7142900007142901</v>
      </c>
      <c r="I180" s="604">
        <v>1.7142900007142901</v>
      </c>
      <c r="J180" s="604">
        <v>1.7619083340952399</v>
      </c>
      <c r="K180" s="604">
        <v>2.0000000010000001</v>
      </c>
      <c r="L180" s="604">
        <v>2.0000000010000001</v>
      </c>
      <c r="M180" s="604">
        <v>2.0000000010000001</v>
      </c>
      <c r="N180" s="604">
        <v>1.97487273321145</v>
      </c>
      <c r="O180" s="604">
        <v>1.9212781494760101</v>
      </c>
      <c r="P180" s="604">
        <v>1.9592192359816101</v>
      </c>
      <c r="Q180" s="604">
        <v>2.0532324085176299</v>
      </c>
      <c r="R180" s="604">
        <v>2.16979583233333</v>
      </c>
      <c r="S180" s="604">
        <v>2.6146708328333301</v>
      </c>
      <c r="T180" s="604">
        <v>2.7</v>
      </c>
      <c r="U180" s="604">
        <v>2.7</v>
      </c>
      <c r="V180" s="604">
        <v>2.7</v>
      </c>
      <c r="W180" s="604">
        <v>2.7</v>
      </c>
      <c r="X180" s="604">
        <v>2.7</v>
      </c>
      <c r="Y180" s="604">
        <v>2.7</v>
      </c>
      <c r="Z180" s="604">
        <v>2.7</v>
      </c>
      <c r="AA180" s="604">
        <v>2.7</v>
      </c>
      <c r="AB180" s="604">
        <v>2.7</v>
      </c>
      <c r="AC180" s="604">
        <v>2.7</v>
      </c>
      <c r="AD180" s="604">
        <v>2.7</v>
      </c>
      <c r="AE180" s="604">
        <v>2.7</v>
      </c>
      <c r="AF180" s="604">
        <v>2.7</v>
      </c>
      <c r="AG180" s="604">
        <v>2.7</v>
      </c>
      <c r="AH180" s="604">
        <v>2.7</v>
      </c>
      <c r="AI180" s="604">
        <v>2.7</v>
      </c>
      <c r="AJ180" s="604">
        <v>2.7</v>
      </c>
      <c r="AK180" s="604">
        <v>2.7</v>
      </c>
      <c r="AL180" s="605">
        <v>2.7</v>
      </c>
      <c r="AM180" s="605">
        <v>2.7</v>
      </c>
      <c r="AN180" s="605">
        <v>2.7</v>
      </c>
      <c r="AO180" s="605">
        <v>2.7</v>
      </c>
      <c r="AP180" s="605">
        <v>2.7</v>
      </c>
      <c r="AQ180" s="605">
        <v>2.7</v>
      </c>
      <c r="AR180" s="605">
        <v>2.7</v>
      </c>
      <c r="AS180" s="605">
        <v>2.7</v>
      </c>
      <c r="AT180" s="605">
        <v>2.7</v>
      </c>
      <c r="AU180" s="605">
        <v>2.7</v>
      </c>
      <c r="AV180" s="605">
        <v>2.7</v>
      </c>
      <c r="AW180" s="605">
        <v>2.7</v>
      </c>
      <c r="AX180" s="605">
        <v>2.7</v>
      </c>
      <c r="AY180" s="605">
        <v>2.7</v>
      </c>
      <c r="AZ180" s="605">
        <v>2.7</v>
      </c>
      <c r="BA180" s="605">
        <v>2.7</v>
      </c>
      <c r="BB180" s="605">
        <v>2.7</v>
      </c>
    </row>
    <row r="181" spans="1:54">
      <c r="A181" s="604" t="s">
        <v>576</v>
      </c>
      <c r="B181" s="604" t="s">
        <v>575</v>
      </c>
      <c r="AL181" s="605"/>
      <c r="AM181" s="605"/>
      <c r="AN181" s="605"/>
      <c r="AO181" s="605"/>
      <c r="AP181" s="605"/>
      <c r="AQ181" s="605"/>
      <c r="AR181" s="605"/>
      <c r="AS181" s="605"/>
      <c r="AT181" s="605"/>
      <c r="AU181" s="605"/>
      <c r="AV181" s="605"/>
      <c r="AW181" s="605"/>
      <c r="AX181" s="605"/>
      <c r="AY181" s="605"/>
      <c r="AZ181" s="605"/>
      <c r="BA181" s="605"/>
      <c r="BB181" s="605"/>
    </row>
    <row r="182" spans="1:54">
      <c r="A182" s="606" t="s">
        <v>574</v>
      </c>
      <c r="B182" s="604" t="s">
        <v>573</v>
      </c>
      <c r="C182" s="604">
        <v>1.7142900007142901</v>
      </c>
      <c r="D182" s="604">
        <v>1.7142900007142901</v>
      </c>
      <c r="E182" s="604">
        <v>1.7142900007142901</v>
      </c>
      <c r="F182" s="604">
        <v>1.7142900007142901</v>
      </c>
      <c r="G182" s="604">
        <v>1.7142900007142901</v>
      </c>
      <c r="H182" s="604">
        <v>1.7142900007142901</v>
      </c>
      <c r="I182" s="604">
        <v>1.7142900007142901</v>
      </c>
      <c r="J182" s="604">
        <v>1.7619083340952399</v>
      </c>
      <c r="K182" s="604">
        <v>2.0000000010000001</v>
      </c>
      <c r="L182" s="604">
        <v>2.0000000010000001</v>
      </c>
      <c r="M182" s="604">
        <v>2.0000000010000001</v>
      </c>
      <c r="N182" s="604">
        <v>1.97487273321145</v>
      </c>
      <c r="O182" s="604">
        <v>1.9212781494760101</v>
      </c>
      <c r="P182" s="604">
        <v>1.9592192359816101</v>
      </c>
      <c r="Q182" s="604">
        <v>2.0532324085176299</v>
      </c>
      <c r="R182" s="604">
        <v>2.16979583233333</v>
      </c>
      <c r="S182" s="604">
        <v>2.6146708328333301</v>
      </c>
      <c r="T182" s="604">
        <v>2.7</v>
      </c>
      <c r="U182" s="604">
        <v>2.7</v>
      </c>
      <c r="V182" s="604">
        <v>2.7</v>
      </c>
      <c r="W182" s="604">
        <v>2.7</v>
      </c>
      <c r="X182" s="604">
        <v>2.7</v>
      </c>
      <c r="Y182" s="604">
        <v>2.7</v>
      </c>
      <c r="Z182" s="604">
        <v>2.7</v>
      </c>
      <c r="AA182" s="604">
        <v>2.7</v>
      </c>
      <c r="AB182" s="604">
        <v>2.7</v>
      </c>
      <c r="AC182" s="604">
        <v>2.7</v>
      </c>
      <c r="AD182" s="604">
        <v>2.7</v>
      </c>
      <c r="AE182" s="604">
        <v>2.7</v>
      </c>
      <c r="AF182" s="604">
        <v>2.7</v>
      </c>
      <c r="AG182" s="604">
        <v>2.7</v>
      </c>
      <c r="AH182" s="604">
        <v>2.7</v>
      </c>
      <c r="AI182" s="604">
        <v>2.7</v>
      </c>
      <c r="AJ182" s="604">
        <v>2.7</v>
      </c>
      <c r="AK182" s="604">
        <v>2.7</v>
      </c>
      <c r="AL182" s="605">
        <v>2.7</v>
      </c>
      <c r="AM182" s="605">
        <v>2.7</v>
      </c>
      <c r="AN182" s="605">
        <v>2.7</v>
      </c>
      <c r="AO182" s="605">
        <v>2.7</v>
      </c>
      <c r="AP182" s="605">
        <v>2.7</v>
      </c>
      <c r="AQ182" s="605">
        <v>2.7</v>
      </c>
      <c r="AR182" s="605">
        <v>2.7</v>
      </c>
      <c r="AS182" s="605">
        <v>2.7</v>
      </c>
      <c r="AT182" s="605">
        <v>2.7</v>
      </c>
      <c r="AU182" s="605">
        <v>2.7</v>
      </c>
      <c r="AV182" s="605">
        <v>2.7</v>
      </c>
      <c r="AW182" s="605">
        <v>2.7</v>
      </c>
      <c r="AX182" s="605">
        <v>2.7</v>
      </c>
      <c r="AY182" s="605">
        <v>2.7</v>
      </c>
      <c r="AZ182" s="605">
        <v>2.7</v>
      </c>
      <c r="BA182" s="605">
        <v>2.7</v>
      </c>
      <c r="BB182" s="605">
        <v>2.7</v>
      </c>
    </row>
    <row r="183" spans="1:54">
      <c r="A183" s="604" t="s">
        <v>572</v>
      </c>
      <c r="B183" s="604" t="s">
        <v>571</v>
      </c>
      <c r="C183" s="604">
        <v>3.4819999900000001E-4</v>
      </c>
      <c r="D183" s="604">
        <v>3.4819999900000001E-4</v>
      </c>
      <c r="E183" s="604">
        <v>3.4819999900000001E-4</v>
      </c>
      <c r="F183" s="604">
        <v>3.4819999900000001E-4</v>
      </c>
      <c r="G183" s="604">
        <v>3.4819999900000001E-4</v>
      </c>
      <c r="H183" s="604">
        <v>3.4819999900000001E-4</v>
      </c>
      <c r="I183" s="604">
        <v>3.4819999900000001E-4</v>
      </c>
      <c r="J183" s="604">
        <v>3.4819999900000001E-4</v>
      </c>
      <c r="K183" s="604">
        <v>3.4819999900000001E-4</v>
      </c>
      <c r="L183" s="604">
        <v>3.4819999900000001E-4</v>
      </c>
      <c r="M183" s="604">
        <v>3.4819999900000001E-4</v>
      </c>
      <c r="N183" s="604">
        <v>3.4819999900000001E-4</v>
      </c>
      <c r="O183" s="604">
        <v>3.4819999900000001E-4</v>
      </c>
      <c r="P183" s="604">
        <v>3.4819999900000001E-4</v>
      </c>
      <c r="Q183" s="604">
        <v>3.4819999900000001E-4</v>
      </c>
      <c r="R183" s="604">
        <v>3.4819999900000001E-4</v>
      </c>
      <c r="S183" s="604">
        <v>3.4819999900000001E-4</v>
      </c>
      <c r="T183" s="604">
        <v>3.4820616566666701E-4</v>
      </c>
      <c r="U183" s="604">
        <v>3.7745183233333301E-4</v>
      </c>
      <c r="V183" s="604">
        <v>4.29166665666667E-4</v>
      </c>
      <c r="W183" s="604">
        <v>4.9999999900000001E-4</v>
      </c>
      <c r="X183" s="604">
        <v>5.5885833233333302E-4</v>
      </c>
      <c r="Y183" s="604">
        <v>9.5229999916666595E-4</v>
      </c>
      <c r="Z183" s="604">
        <v>1.2999999999999999E-3</v>
      </c>
      <c r="AA183" s="604">
        <v>1.2999999999999999E-3</v>
      </c>
      <c r="AB183" s="604">
        <v>2.3040249999166699E-3</v>
      </c>
      <c r="AC183" s="604">
        <v>2.5000000000000001E-3</v>
      </c>
      <c r="AD183" s="604">
        <v>3.0000000000000001E-3</v>
      </c>
      <c r="AE183" s="604">
        <v>4.4999999999999997E-3</v>
      </c>
      <c r="AF183" s="604">
        <v>4.4999999999999997E-3</v>
      </c>
      <c r="AG183" s="604">
        <v>4.4999999999999997E-3</v>
      </c>
      <c r="AH183" s="604">
        <v>6.95564166666667E-3</v>
      </c>
      <c r="AI183" s="604">
        <v>9.7431666666666694E-2</v>
      </c>
      <c r="AJ183" s="604">
        <v>0.159313916666667</v>
      </c>
      <c r="AK183" s="604">
        <v>0.28960891666666699</v>
      </c>
      <c r="AL183" s="605">
        <v>0.58087374999999997</v>
      </c>
      <c r="AM183" s="605">
        <v>1.2507916666666701</v>
      </c>
      <c r="AN183" s="605">
        <v>1.5757425</v>
      </c>
      <c r="AO183" s="605">
        <v>2.0080191666666698</v>
      </c>
      <c r="AP183" s="605">
        <v>2.52550416666667</v>
      </c>
      <c r="AQ183" s="605">
        <v>2.5712250000000001</v>
      </c>
      <c r="AR183" s="605">
        <v>2.5870210416666701</v>
      </c>
      <c r="AS183" s="605">
        <v>2.6330583333333299</v>
      </c>
      <c r="AT183" s="605">
        <v>2.60983433333333</v>
      </c>
      <c r="AU183" s="605">
        <v>2.5790500000000001</v>
      </c>
      <c r="AV183" s="605">
        <v>2.4360583333333299</v>
      </c>
      <c r="AW183" s="605">
        <v>2.17153333333333</v>
      </c>
      <c r="AX183" s="605">
        <v>2.0160999999999998</v>
      </c>
      <c r="AY183" s="605">
        <v>2.0901628287698402</v>
      </c>
      <c r="AZ183" s="605">
        <v>2.3015333333333299</v>
      </c>
      <c r="BA183" s="605">
        <v>2.30600092016667</v>
      </c>
      <c r="BB183" s="605">
        <v>2.6666196217746898</v>
      </c>
    </row>
    <row r="184" spans="1:54">
      <c r="A184" s="604" t="s">
        <v>570</v>
      </c>
      <c r="B184" s="604" t="s">
        <v>569</v>
      </c>
      <c r="C184" s="604">
        <v>1.885E-3</v>
      </c>
      <c r="D184" s="604">
        <v>1.885E-3</v>
      </c>
      <c r="E184" s="604">
        <v>1.885E-3</v>
      </c>
      <c r="F184" s="604">
        <v>1.885E-3</v>
      </c>
      <c r="G184" s="604">
        <v>1.885E-3</v>
      </c>
      <c r="H184" s="604">
        <v>1.885E-3</v>
      </c>
      <c r="I184" s="604">
        <v>1.885E-3</v>
      </c>
      <c r="J184" s="604">
        <v>1.885E-3</v>
      </c>
      <c r="K184" s="604">
        <v>1.885E-3</v>
      </c>
      <c r="L184" s="604">
        <v>1.885E-3</v>
      </c>
      <c r="M184" s="604">
        <v>1.885E-3</v>
      </c>
      <c r="N184" s="604">
        <v>1.8835833333000001E-3</v>
      </c>
      <c r="O184" s="604">
        <v>1.7849999999999999E-3</v>
      </c>
      <c r="P184" s="604">
        <v>1.7849999999999999E-3</v>
      </c>
      <c r="Q184" s="604">
        <v>1.7849999999999999E-3</v>
      </c>
      <c r="R184" s="604">
        <v>1.7849999999999999E-3</v>
      </c>
      <c r="S184" s="604">
        <v>1.7849999999999999E-3</v>
      </c>
      <c r="T184" s="604">
        <v>1.7849999999999999E-3</v>
      </c>
      <c r="U184" s="604">
        <v>1.7849999999999999E-3</v>
      </c>
      <c r="V184" s="604">
        <v>1.7849999999999999E-3</v>
      </c>
      <c r="W184" s="604">
        <v>1.7849999999999999E-3</v>
      </c>
      <c r="X184" s="604">
        <v>1.7849999999999999E-3</v>
      </c>
      <c r="Y184" s="604">
        <v>1.7849999999999999E-3</v>
      </c>
      <c r="Z184" s="604">
        <v>1.7849999999999999E-3</v>
      </c>
      <c r="AA184" s="604">
        <v>1.7849999999999999E-3</v>
      </c>
      <c r="AB184" s="604">
        <v>1.7849999999999999E-3</v>
      </c>
      <c r="AC184" s="604">
        <v>1.7849999999999999E-3</v>
      </c>
      <c r="AD184" s="604">
        <v>1.7849999999999999E-3</v>
      </c>
      <c r="AE184" s="604">
        <v>1.7849999999999999E-3</v>
      </c>
      <c r="AF184" s="604">
        <v>1.7849999999999999E-3</v>
      </c>
      <c r="AG184" s="604">
        <v>1.7849999999999999E-3</v>
      </c>
      <c r="AH184" s="604">
        <v>1.7849999999999999E-3</v>
      </c>
      <c r="AI184" s="604">
        <v>1.7849999999999999E-3</v>
      </c>
      <c r="AJ184" s="604">
        <v>1.7849999999999999E-3</v>
      </c>
      <c r="AK184" s="604">
        <v>0.22246075759</v>
      </c>
      <c r="AL184" s="605">
        <v>0.44277198913999999</v>
      </c>
      <c r="AM184" s="605">
        <v>0.40101835371</v>
      </c>
      <c r="AN184" s="605">
        <v>0.40156615228999998</v>
      </c>
      <c r="AO184" s="605">
        <v>0.40160642569999999</v>
      </c>
      <c r="AP184" s="605">
        <v>0.83408426422000004</v>
      </c>
      <c r="AQ184" s="605">
        <v>1.3224905155</v>
      </c>
      <c r="AR184" s="605">
        <v>2.1781822541999998</v>
      </c>
      <c r="AS184" s="605">
        <v>2.3467500000000001</v>
      </c>
      <c r="AT184" s="605">
        <v>2.6013333332999999</v>
      </c>
      <c r="AU184" s="605">
        <v>2.7335833332999999</v>
      </c>
      <c r="AV184" s="605">
        <v>2.7316666666999998</v>
      </c>
      <c r="AW184" s="605">
        <v>2.7437499999999999</v>
      </c>
      <c r="AX184" s="605">
        <v>2.7450000000000001</v>
      </c>
      <c r="AY184" s="605">
        <v>2.7450000000000001</v>
      </c>
      <c r="AZ184" s="605">
        <v>2.7450000000000001</v>
      </c>
      <c r="BA184" s="605">
        <v>2.7454166667000002</v>
      </c>
      <c r="BB184" s="605">
        <v>3.2679999999999998</v>
      </c>
    </row>
    <row r="185" spans="1:54">
      <c r="A185" s="604" t="s">
        <v>568</v>
      </c>
      <c r="B185" s="604" t="s">
        <v>567</v>
      </c>
      <c r="C185" s="604">
        <v>0.71428599971428597</v>
      </c>
      <c r="D185" s="604">
        <v>0.71428599971428597</v>
      </c>
      <c r="E185" s="604">
        <v>0.71428599971428597</v>
      </c>
      <c r="F185" s="604">
        <v>0.71428599971428597</v>
      </c>
      <c r="G185" s="604">
        <v>0.71428599971428597</v>
      </c>
      <c r="H185" s="604">
        <v>0.71428599971428597</v>
      </c>
      <c r="I185" s="604">
        <v>0.71428599971428597</v>
      </c>
      <c r="J185" s="604">
        <v>0.71428599971428597</v>
      </c>
      <c r="K185" s="604">
        <v>0.71428599971428597</v>
      </c>
      <c r="L185" s="604">
        <v>0.71428599971428597</v>
      </c>
      <c r="M185" s="604">
        <v>0.71428599971428597</v>
      </c>
      <c r="N185" s="604">
        <v>0.71521699900000002</v>
      </c>
      <c r="O185" s="604">
        <v>0.76870451342999402</v>
      </c>
      <c r="P185" s="604">
        <v>0.69395909802109201</v>
      </c>
      <c r="Q185" s="604">
        <v>0.67947700357025098</v>
      </c>
      <c r="R185" s="604">
        <v>0.73950775529633594</v>
      </c>
      <c r="S185" s="604">
        <v>0.86956521814744803</v>
      </c>
      <c r="T185" s="604">
        <v>0.86956521814744803</v>
      </c>
      <c r="U185" s="604">
        <v>0.86956521814744803</v>
      </c>
      <c r="V185" s="604">
        <v>0.84179807087060499</v>
      </c>
      <c r="W185" s="604">
        <v>0.77878999999999998</v>
      </c>
      <c r="X185" s="604">
        <v>0.87644333325000001</v>
      </c>
      <c r="Y185" s="604">
        <v>1.0858158330833301</v>
      </c>
      <c r="Z185" s="604">
        <v>1.1140999997500001</v>
      </c>
      <c r="AA185" s="604">
        <v>1.47527749975</v>
      </c>
      <c r="AB185" s="604">
        <v>2.2229158328333298</v>
      </c>
      <c r="AC185" s="604">
        <v>2.2850316664166699</v>
      </c>
      <c r="AD185" s="604">
        <v>2.03603333333333</v>
      </c>
      <c r="AE185" s="604">
        <v>2.2734675000000002</v>
      </c>
      <c r="AF185" s="604">
        <v>2.6226775</v>
      </c>
      <c r="AG185" s="604">
        <v>2.58732083333333</v>
      </c>
      <c r="AH185" s="604">
        <v>2.7613150000000002</v>
      </c>
      <c r="AI185" s="604">
        <v>2.8520141666666698</v>
      </c>
      <c r="AJ185" s="604">
        <v>3.2677415833333301</v>
      </c>
      <c r="AK185" s="604">
        <v>3.5507983333333302</v>
      </c>
      <c r="AL185" s="605">
        <v>3.6270850000000001</v>
      </c>
      <c r="AM185" s="605">
        <v>4.2993491666666701</v>
      </c>
      <c r="AN185" s="605">
        <v>4.6079616666666698</v>
      </c>
      <c r="AO185" s="605">
        <v>5.52828416666667</v>
      </c>
      <c r="AP185" s="605">
        <v>6.1094841666666699</v>
      </c>
      <c r="AQ185" s="605">
        <v>6.9398283333333302</v>
      </c>
      <c r="AR185" s="605">
        <v>8.6091808333333297</v>
      </c>
      <c r="AS185" s="605">
        <v>10.540746666666699</v>
      </c>
      <c r="AT185" s="605">
        <v>7.5647491666666697</v>
      </c>
      <c r="AU185" s="605">
        <v>6.4596925000000001</v>
      </c>
      <c r="AV185" s="605">
        <v>6.3593283333333304</v>
      </c>
      <c r="AW185" s="605">
        <v>6.7715491666666701</v>
      </c>
      <c r="AX185" s="605">
        <v>7.0453650000000003</v>
      </c>
      <c r="AY185" s="605">
        <v>8.26122333333333</v>
      </c>
      <c r="AZ185" s="605">
        <v>8.4736741582488797</v>
      </c>
      <c r="BA185" s="605">
        <v>7.3212219611528804</v>
      </c>
      <c r="BB185" s="605">
        <v>7.2611321323273499</v>
      </c>
    </row>
    <row r="186" spans="1:54">
      <c r="A186" s="604" t="s">
        <v>566</v>
      </c>
      <c r="B186" s="604" t="s">
        <v>565</v>
      </c>
      <c r="C186" s="604">
        <v>5.1732100041732103</v>
      </c>
      <c r="D186" s="604">
        <v>5.1732100041732103</v>
      </c>
      <c r="E186" s="604">
        <v>5.1732100041732103</v>
      </c>
      <c r="F186" s="604">
        <v>5.1732100041732103</v>
      </c>
      <c r="G186" s="604">
        <v>5.1732100041732103</v>
      </c>
      <c r="H186" s="604">
        <v>5.1732100041732103</v>
      </c>
      <c r="I186" s="604">
        <v>5.1732100041732103</v>
      </c>
      <c r="J186" s="604">
        <v>5.1732100041732103</v>
      </c>
      <c r="K186" s="604">
        <v>5.1732100041732103</v>
      </c>
      <c r="L186" s="604">
        <v>5.1732100041732103</v>
      </c>
      <c r="M186" s="604">
        <v>5.1732100041732103</v>
      </c>
      <c r="N186" s="604">
        <v>5.1259052475026801</v>
      </c>
      <c r="O186" s="604">
        <v>4.7624166656666702</v>
      </c>
      <c r="P186" s="604">
        <v>4.3672499990000002</v>
      </c>
      <c r="Q186" s="604">
        <v>4.4394249989999999</v>
      </c>
      <c r="R186" s="604">
        <v>4.1521916656666704</v>
      </c>
      <c r="S186" s="604">
        <v>4.35589166566667</v>
      </c>
      <c r="T186" s="604">
        <v>4.48164166566667</v>
      </c>
      <c r="U186" s="604">
        <v>4.5184749990000004</v>
      </c>
      <c r="V186" s="604">
        <v>4.2870833323333297</v>
      </c>
      <c r="W186" s="604">
        <v>4.2295749989999996</v>
      </c>
      <c r="X186" s="604">
        <v>5.0634416656666703</v>
      </c>
      <c r="Y186" s="604">
        <v>6.2826083323333304</v>
      </c>
      <c r="Z186" s="604">
        <v>7.6671083323333304</v>
      </c>
      <c r="AA186" s="604">
        <v>8.27179999941667</v>
      </c>
      <c r="AB186" s="604">
        <v>8.6039249996666705</v>
      </c>
      <c r="AC186" s="604">
        <v>7.1235833333333298</v>
      </c>
      <c r="AD186" s="604">
        <v>6.3404416666666696</v>
      </c>
      <c r="AE186" s="604">
        <v>6.1271500000000003</v>
      </c>
      <c r="AF186" s="604">
        <v>6.4468758333333298</v>
      </c>
      <c r="AG186" s="604">
        <v>5.9187900000000004</v>
      </c>
      <c r="AH186" s="604">
        <v>6.0474666666666703</v>
      </c>
      <c r="AI186" s="604">
        <v>5.8238333333333303</v>
      </c>
      <c r="AJ186" s="604">
        <v>7.7834266666666698</v>
      </c>
      <c r="AK186" s="604">
        <v>7.7159700000000004</v>
      </c>
      <c r="AL186" s="605">
        <v>7.13326833333333</v>
      </c>
      <c r="AM186" s="605">
        <v>6.7059558333333298</v>
      </c>
      <c r="AN186" s="605">
        <v>7.6348941666666699</v>
      </c>
      <c r="AO186" s="605">
        <v>7.9498681666666702</v>
      </c>
      <c r="AP186" s="605">
        <v>8.2624283333333306</v>
      </c>
      <c r="AQ186" s="605">
        <v>9.1622441666666692</v>
      </c>
      <c r="AR186" s="605">
        <v>10.3291358333333</v>
      </c>
      <c r="AS186" s="605">
        <v>9.7371233333333294</v>
      </c>
      <c r="AT186" s="605">
        <v>8.08630416666667</v>
      </c>
      <c r="AU186" s="605">
        <v>7.3488866666666697</v>
      </c>
      <c r="AV186" s="605">
        <v>7.4730883333333296</v>
      </c>
      <c r="AW186" s="605">
        <v>7.3782491666666701</v>
      </c>
      <c r="AX186" s="605">
        <v>6.7587700000000002</v>
      </c>
      <c r="AY186" s="605">
        <v>6.5910991666666696</v>
      </c>
      <c r="AZ186" s="605">
        <v>7.6538191666666702</v>
      </c>
      <c r="BA186" s="605">
        <v>7.2075241666666701</v>
      </c>
      <c r="BB186" s="605">
        <v>6.4935433333333297</v>
      </c>
    </row>
    <row r="187" spans="1:54">
      <c r="A187" s="604" t="s">
        <v>564</v>
      </c>
      <c r="B187" s="604" t="s">
        <v>563</v>
      </c>
      <c r="C187" s="604">
        <v>4.3729500033729503</v>
      </c>
      <c r="D187" s="604">
        <v>4.3729500033729503</v>
      </c>
      <c r="E187" s="604">
        <v>4.3729500033729503</v>
      </c>
      <c r="F187" s="604">
        <v>4.3729500033729503</v>
      </c>
      <c r="G187" s="604">
        <v>4.3729500033729503</v>
      </c>
      <c r="H187" s="604">
        <v>4.3729500033729503</v>
      </c>
      <c r="I187" s="604">
        <v>4.3729500033729503</v>
      </c>
      <c r="J187" s="604">
        <v>4.3729500033729503</v>
      </c>
      <c r="K187" s="604">
        <v>4.3729500033729503</v>
      </c>
      <c r="L187" s="604">
        <v>4.3729500033729503</v>
      </c>
      <c r="M187" s="604">
        <v>4.3729500033729503</v>
      </c>
      <c r="N187" s="604">
        <v>4.1338541683120198</v>
      </c>
      <c r="O187" s="604">
        <v>3.8192499990000002</v>
      </c>
      <c r="P187" s="604">
        <v>3.16483333241667</v>
      </c>
      <c r="Q187" s="604">
        <v>2.9792499989999999</v>
      </c>
      <c r="R187" s="604">
        <v>2.5812833324166702</v>
      </c>
      <c r="S187" s="604">
        <v>2.49964166575</v>
      </c>
      <c r="T187" s="604">
        <v>2.4035249993333299</v>
      </c>
      <c r="U187" s="604">
        <v>1.7880249992499999</v>
      </c>
      <c r="V187" s="604">
        <v>1.6627249990833299</v>
      </c>
      <c r="W187" s="604">
        <v>1.67570833258333</v>
      </c>
      <c r="X187" s="604">
        <v>1.9642416659166699</v>
      </c>
      <c r="Y187" s="604">
        <v>2.0302749990833302</v>
      </c>
      <c r="Z187" s="604">
        <v>2.0991416657499999</v>
      </c>
      <c r="AA187" s="604">
        <v>2.34968333283333</v>
      </c>
      <c r="AB187" s="604">
        <v>2.457125</v>
      </c>
      <c r="AC187" s="604">
        <v>1.7989166665</v>
      </c>
      <c r="AD187" s="604">
        <v>1.49119166666667</v>
      </c>
      <c r="AE187" s="604">
        <v>1.4633</v>
      </c>
      <c r="AF187" s="604">
        <v>1.6359250000000001</v>
      </c>
      <c r="AG187" s="604">
        <v>1.3891583333333299</v>
      </c>
      <c r="AH187" s="604">
        <v>1.4339916666666701</v>
      </c>
      <c r="AI187" s="604">
        <v>1.40621833333333</v>
      </c>
      <c r="AJ187" s="604">
        <v>1.4776166666666699</v>
      </c>
      <c r="AK187" s="604">
        <v>1.3676925</v>
      </c>
      <c r="AL187" s="605">
        <v>1.18246916666667</v>
      </c>
      <c r="AM187" s="605">
        <v>1.2360100000000001</v>
      </c>
      <c r="AN187" s="605">
        <v>1.4513125</v>
      </c>
      <c r="AO187" s="605">
        <v>1.44981330833333</v>
      </c>
      <c r="AP187" s="605">
        <v>1.5021549999999999</v>
      </c>
      <c r="AQ187" s="605">
        <v>1.6888425</v>
      </c>
      <c r="AR187" s="605">
        <v>1.6876150000000001</v>
      </c>
      <c r="AS187" s="605">
        <v>1.5586074999999999</v>
      </c>
      <c r="AT187" s="605">
        <v>1.34665083333333</v>
      </c>
      <c r="AU187" s="605">
        <v>1.2434958333333299</v>
      </c>
      <c r="AV187" s="605">
        <v>1.2451766666666699</v>
      </c>
      <c r="AW187" s="605">
        <v>1.2538433333333301</v>
      </c>
      <c r="AX187" s="605">
        <v>1.20036583333333</v>
      </c>
      <c r="AY187" s="605">
        <v>1.0830900000000001</v>
      </c>
      <c r="AZ187" s="605">
        <v>1.08814169630268</v>
      </c>
      <c r="BA187" s="605">
        <v>1.04290564573352</v>
      </c>
      <c r="BB187" s="605">
        <v>0.88804202822328104</v>
      </c>
    </row>
    <row r="188" spans="1:54">
      <c r="A188" s="604" t="s">
        <v>562</v>
      </c>
      <c r="B188" s="604" t="s">
        <v>561</v>
      </c>
      <c r="C188" s="604">
        <v>3.579999999</v>
      </c>
      <c r="D188" s="604">
        <v>3.579999999</v>
      </c>
      <c r="E188" s="604">
        <v>3.6899999989999999</v>
      </c>
      <c r="F188" s="604">
        <v>3.8199999990000002</v>
      </c>
      <c r="G188" s="604">
        <v>3.8199999990000002</v>
      </c>
      <c r="H188" s="604">
        <v>3.8199999990000002</v>
      </c>
      <c r="I188" s="604">
        <v>3.8199999990000002</v>
      </c>
      <c r="J188" s="604">
        <v>3.8199999990000002</v>
      </c>
      <c r="K188" s="604">
        <v>3.8199999990000002</v>
      </c>
      <c r="L188" s="604">
        <v>3.8199999990000002</v>
      </c>
      <c r="M188" s="604">
        <v>3.8199999990000002</v>
      </c>
      <c r="N188" s="604">
        <v>3.8199999990000002</v>
      </c>
      <c r="O188" s="604">
        <v>3.8199999990000002</v>
      </c>
      <c r="P188" s="604">
        <v>3.8232499990000002</v>
      </c>
      <c r="Q188" s="604">
        <v>3.7329166656666701</v>
      </c>
      <c r="R188" s="604">
        <v>3.6999999990000001</v>
      </c>
      <c r="S188" s="604">
        <v>3.8526666656666699</v>
      </c>
      <c r="T188" s="604">
        <v>3.9249999990000002</v>
      </c>
      <c r="U188" s="604">
        <v>3.9249999990000002</v>
      </c>
      <c r="V188" s="604">
        <v>3.9249999990000002</v>
      </c>
      <c r="W188" s="604">
        <v>3.9249999990000002</v>
      </c>
      <c r="X188" s="604">
        <v>3.9249999990000002</v>
      </c>
      <c r="Y188" s="604">
        <v>3.9249999990000002</v>
      </c>
      <c r="Z188" s="604">
        <v>3.9249999990000002</v>
      </c>
      <c r="AA188" s="604">
        <v>3.92499999958333</v>
      </c>
      <c r="AB188" s="604">
        <v>3.9249999999999998</v>
      </c>
      <c r="AC188" s="604">
        <v>3.9249999999999998</v>
      </c>
      <c r="AD188" s="604">
        <v>3.9249999999999998</v>
      </c>
      <c r="AE188" s="604">
        <v>11.225</v>
      </c>
      <c r="AF188" s="604">
        <v>11.225</v>
      </c>
      <c r="AG188" s="604">
        <v>11.225</v>
      </c>
      <c r="AH188" s="604">
        <v>11.225</v>
      </c>
      <c r="AI188" s="604">
        <v>11.225</v>
      </c>
      <c r="AJ188" s="604">
        <v>11.225</v>
      </c>
      <c r="AK188" s="604">
        <v>11.225</v>
      </c>
      <c r="AL188" s="605">
        <v>11.225</v>
      </c>
      <c r="AM188" s="605">
        <v>11.225</v>
      </c>
      <c r="AN188" s="605">
        <v>11.225</v>
      </c>
      <c r="AO188" s="605">
        <v>11.225</v>
      </c>
      <c r="AP188" s="605">
        <v>11.225</v>
      </c>
      <c r="AQ188" s="605">
        <v>11.225</v>
      </c>
      <c r="AR188" s="605">
        <v>11.225</v>
      </c>
      <c r="AS188" s="605">
        <v>11.225</v>
      </c>
      <c r="AT188" s="605">
        <v>11.225</v>
      </c>
      <c r="AU188" s="605">
        <v>11.225</v>
      </c>
      <c r="AV188" s="605">
        <v>11.225</v>
      </c>
      <c r="AW188" s="605">
        <v>11.225</v>
      </c>
      <c r="AX188" s="605">
        <v>11.225</v>
      </c>
      <c r="AY188" s="605">
        <v>11.225</v>
      </c>
      <c r="AZ188" s="605">
        <v>11.225</v>
      </c>
      <c r="BA188" s="605">
        <v>11.225</v>
      </c>
      <c r="BB188" s="605">
        <v>11.225</v>
      </c>
    </row>
    <row r="189" spans="1:54">
      <c r="A189" s="604" t="s">
        <v>560</v>
      </c>
      <c r="B189" s="604" t="s">
        <v>559</v>
      </c>
      <c r="AI189" s="604">
        <v>2.4685179666666698E-3</v>
      </c>
      <c r="AJ189" s="604">
        <v>1.0357405E-2</v>
      </c>
      <c r="AK189" s="604">
        <v>2.44943481666667E-2</v>
      </c>
      <c r="AL189" s="605">
        <v>0.122858703333333</v>
      </c>
      <c r="AM189" s="605">
        <v>0.29549999999999998</v>
      </c>
      <c r="AN189" s="605">
        <v>0.56233333333333302</v>
      </c>
      <c r="AO189" s="605">
        <v>0.77662500000000001</v>
      </c>
      <c r="AP189" s="605">
        <v>1.23779166666667</v>
      </c>
      <c r="AQ189" s="605">
        <v>2.0762499999999999</v>
      </c>
      <c r="AR189" s="605">
        <v>2.3721916666666698</v>
      </c>
      <c r="AS189" s="605">
        <v>2.76413333333333</v>
      </c>
      <c r="AT189" s="605">
        <v>3.0613666666666699</v>
      </c>
      <c r="AU189" s="605">
        <v>2.97050833333333</v>
      </c>
      <c r="AV189" s="605">
        <v>3.11656666666667</v>
      </c>
      <c r="AW189" s="605">
        <v>3.2984083333333301</v>
      </c>
      <c r="AX189" s="605">
        <v>3.44248333333333</v>
      </c>
      <c r="AY189" s="605">
        <v>3.4307249999999998</v>
      </c>
      <c r="AZ189" s="605">
        <v>4.1427083333333297</v>
      </c>
      <c r="BA189" s="605">
        <v>4.3789666666666696</v>
      </c>
      <c r="BB189" s="605">
        <v>4.61018333333333</v>
      </c>
    </row>
    <row r="190" spans="1:54">
      <c r="A190" s="604" t="s">
        <v>558</v>
      </c>
      <c r="B190" s="604" t="s">
        <v>557</v>
      </c>
      <c r="C190" s="604">
        <v>7.1428600061428602</v>
      </c>
      <c r="D190" s="604">
        <v>7.1428600061428602</v>
      </c>
      <c r="E190" s="604">
        <v>7.1428600061428602</v>
      </c>
      <c r="F190" s="604">
        <v>7.1428600061428602</v>
      </c>
      <c r="G190" s="604">
        <v>7.1428600061428602</v>
      </c>
      <c r="H190" s="604">
        <v>7.1428600061428602</v>
      </c>
      <c r="I190" s="604">
        <v>7.1428600061428602</v>
      </c>
      <c r="J190" s="604">
        <v>7.1428600061428602</v>
      </c>
      <c r="K190" s="604">
        <v>7.1428600061428602</v>
      </c>
      <c r="L190" s="604">
        <v>7.1428600061428602</v>
      </c>
      <c r="M190" s="604">
        <v>7.1428600061428602</v>
      </c>
      <c r="N190" s="604">
        <v>7.1428599989999997</v>
      </c>
      <c r="O190" s="604">
        <v>7.1428999989999999</v>
      </c>
      <c r="P190" s="604">
        <v>7.0203836880377004</v>
      </c>
      <c r="Q190" s="604">
        <v>7.13484110073603</v>
      </c>
      <c r="R190" s="604">
        <v>7.3667916656666703</v>
      </c>
      <c r="S190" s="604">
        <v>8.3767749994166696</v>
      </c>
      <c r="T190" s="604">
        <v>8.2892083324999994</v>
      </c>
      <c r="U190" s="604">
        <v>7.7120499990000004</v>
      </c>
      <c r="V190" s="604">
        <v>8.2166249990000004</v>
      </c>
      <c r="W190" s="604">
        <v>8.1965916658333295</v>
      </c>
      <c r="X190" s="604">
        <v>8.2835083325833292</v>
      </c>
      <c r="Y190" s="604">
        <v>9.2825916658333298</v>
      </c>
      <c r="Z190" s="604">
        <v>11.1427833323333</v>
      </c>
      <c r="AA190" s="604">
        <v>15.292249999499999</v>
      </c>
      <c r="AB190" s="604">
        <v>17.472333333083299</v>
      </c>
      <c r="AC190" s="604">
        <v>32.698016666416699</v>
      </c>
      <c r="AD190" s="604">
        <v>64.260350000000003</v>
      </c>
      <c r="AE190" s="604">
        <v>99.292108333333303</v>
      </c>
      <c r="AF190" s="604">
        <v>143.376916666667</v>
      </c>
      <c r="AG190" s="604">
        <v>195.055916666667</v>
      </c>
      <c r="AH190" s="604">
        <v>219.15741666666699</v>
      </c>
      <c r="AI190" s="604">
        <v>297.70808333333298</v>
      </c>
      <c r="AJ190" s="604">
        <v>405.27401666666702</v>
      </c>
      <c r="AK190" s="604">
        <v>509.630875</v>
      </c>
      <c r="AL190" s="605">
        <v>574.76174166666704</v>
      </c>
      <c r="AM190" s="605">
        <v>579.97666666666703</v>
      </c>
      <c r="AN190" s="605">
        <v>612.12249999999995</v>
      </c>
      <c r="AO190" s="605">
        <v>664.67120833333297</v>
      </c>
      <c r="AP190" s="605">
        <v>744.75907500000005</v>
      </c>
      <c r="AQ190" s="605">
        <v>800.40851666666697</v>
      </c>
      <c r="AR190" s="605">
        <v>876.41166666666697</v>
      </c>
      <c r="AS190" s="605">
        <v>966.58278425925903</v>
      </c>
      <c r="AT190" s="605">
        <v>1038.4190065960399</v>
      </c>
      <c r="AU190" s="605">
        <v>1089.33477148982</v>
      </c>
      <c r="AV190" s="605">
        <v>1128.9341791619199</v>
      </c>
      <c r="AW190" s="605">
        <v>1251.89997292515</v>
      </c>
      <c r="AX190" s="605">
        <v>1245.0354640478299</v>
      </c>
      <c r="AY190" s="605">
        <v>1196.3107092104599</v>
      </c>
      <c r="AZ190" s="605">
        <v>1320.3120607404101</v>
      </c>
      <c r="BA190" s="605">
        <v>1409.2722105612399</v>
      </c>
      <c r="BB190" s="605">
        <v>1572.1162253145999</v>
      </c>
    </row>
    <row r="191" spans="1:54">
      <c r="A191" s="604" t="s">
        <v>556</v>
      </c>
      <c r="B191" s="604" t="s">
        <v>555</v>
      </c>
      <c r="C191" s="604">
        <v>21.181773533674701</v>
      </c>
      <c r="D191" s="604">
        <v>21.058439578086801</v>
      </c>
      <c r="E191" s="604">
        <v>20.880105345007099</v>
      </c>
      <c r="F191" s="604">
        <v>20.830078862346099</v>
      </c>
      <c r="G191" s="604">
        <v>20.800000019799999</v>
      </c>
      <c r="H191" s="604">
        <v>20.800000019799999</v>
      </c>
      <c r="I191" s="604">
        <v>20.800000019799999</v>
      </c>
      <c r="J191" s="604">
        <v>20.800000019799999</v>
      </c>
      <c r="K191" s="604">
        <v>20.800000019799999</v>
      </c>
      <c r="L191" s="604">
        <v>20.800000019799999</v>
      </c>
      <c r="M191" s="604">
        <v>20.800000019799999</v>
      </c>
      <c r="N191" s="604">
        <v>20.799999999000001</v>
      </c>
      <c r="O191" s="604">
        <v>20.800029492037499</v>
      </c>
      <c r="P191" s="604">
        <v>20.491587976649001</v>
      </c>
      <c r="Q191" s="604">
        <v>20.375102798127202</v>
      </c>
      <c r="R191" s="604">
        <v>20.379269485649299</v>
      </c>
      <c r="S191" s="604">
        <v>20.400102923259801</v>
      </c>
      <c r="T191" s="604">
        <v>20.400102923259801</v>
      </c>
      <c r="U191" s="604">
        <v>20.336102600360199</v>
      </c>
      <c r="V191" s="604">
        <v>20.418936351696399</v>
      </c>
      <c r="W191" s="604">
        <v>20.476353308047798</v>
      </c>
      <c r="X191" s="604">
        <v>21.820443423110699</v>
      </c>
      <c r="Y191" s="604">
        <v>23.000116042057702</v>
      </c>
      <c r="Z191" s="604">
        <v>23.000116042057702</v>
      </c>
      <c r="AA191" s="604">
        <v>23.639369267103401</v>
      </c>
      <c r="AB191" s="604">
        <v>27.158887023977499</v>
      </c>
      <c r="AC191" s="604">
        <v>26.2988826852636</v>
      </c>
      <c r="AD191" s="604">
        <v>25.722796445413099</v>
      </c>
      <c r="AE191" s="604">
        <v>25.293877614730299</v>
      </c>
      <c r="AF191" s="604">
        <v>25.702046340723001</v>
      </c>
      <c r="AG191" s="604">
        <v>25.585462419191</v>
      </c>
      <c r="AH191" s="604">
        <v>25.5167954060799</v>
      </c>
      <c r="AI191" s="604">
        <v>25.400128150794099</v>
      </c>
      <c r="AJ191" s="604">
        <v>25.319611077896099</v>
      </c>
      <c r="AK191" s="604">
        <v>25.1499518885845</v>
      </c>
      <c r="AL191" s="605">
        <v>24.915175704072499</v>
      </c>
      <c r="AM191" s="605">
        <v>25.342682860966502</v>
      </c>
      <c r="AN191" s="605">
        <v>31.364334454295399</v>
      </c>
      <c r="AO191" s="605">
        <v>41.359387499999997</v>
      </c>
      <c r="AP191" s="605">
        <v>37.8136558333333</v>
      </c>
      <c r="AQ191" s="605">
        <v>40.111803333333299</v>
      </c>
      <c r="AR191" s="605">
        <v>44.431899999999999</v>
      </c>
      <c r="AS191" s="605">
        <v>42.960083333333301</v>
      </c>
      <c r="AT191" s="605">
        <v>41.484616666666703</v>
      </c>
      <c r="AU191" s="605">
        <v>40.2224149175021</v>
      </c>
      <c r="AV191" s="605">
        <v>40.220130208333302</v>
      </c>
      <c r="AW191" s="605">
        <v>37.881983221536302</v>
      </c>
      <c r="AX191" s="605">
        <v>34.518180591701302</v>
      </c>
      <c r="AY191" s="605">
        <v>33.313300641233802</v>
      </c>
      <c r="AZ191" s="605">
        <v>34.285774123424098</v>
      </c>
      <c r="BA191" s="605">
        <v>31.685704999999999</v>
      </c>
      <c r="BB191" s="605">
        <v>30.4917333333333</v>
      </c>
    </row>
    <row r="192" spans="1:54">
      <c r="A192" s="604" t="s">
        <v>554</v>
      </c>
      <c r="B192" s="604" t="s">
        <v>553</v>
      </c>
      <c r="C192" s="604">
        <v>1</v>
      </c>
      <c r="D192" s="604">
        <v>1</v>
      </c>
      <c r="E192" s="604">
        <v>1</v>
      </c>
      <c r="F192" s="604">
        <v>1</v>
      </c>
      <c r="G192" s="604">
        <v>1</v>
      </c>
      <c r="H192" s="604">
        <v>1</v>
      </c>
      <c r="I192" s="604">
        <v>1</v>
      </c>
      <c r="J192" s="604">
        <v>1</v>
      </c>
      <c r="K192" s="604">
        <v>1</v>
      </c>
      <c r="L192" s="604">
        <v>1</v>
      </c>
      <c r="M192" s="604">
        <v>1</v>
      </c>
      <c r="N192" s="604">
        <v>1</v>
      </c>
      <c r="O192" s="604">
        <v>1</v>
      </c>
      <c r="P192" s="604">
        <v>1</v>
      </c>
      <c r="Q192" s="604">
        <v>1</v>
      </c>
      <c r="R192" s="604">
        <v>1</v>
      </c>
      <c r="S192" s="604">
        <v>1</v>
      </c>
      <c r="T192" s="604">
        <v>1</v>
      </c>
      <c r="U192" s="604">
        <v>1</v>
      </c>
      <c r="V192" s="604">
        <v>1</v>
      </c>
      <c r="W192" s="604">
        <v>1</v>
      </c>
      <c r="X192" s="604">
        <v>1</v>
      </c>
      <c r="Y192" s="604">
        <v>1</v>
      </c>
      <c r="Z192" s="604">
        <v>1</v>
      </c>
      <c r="AA192" s="604">
        <v>1</v>
      </c>
      <c r="AB192" s="604">
        <v>1</v>
      </c>
      <c r="AC192" s="604">
        <v>1</v>
      </c>
      <c r="AD192" s="604">
        <v>1</v>
      </c>
      <c r="AE192" s="604">
        <v>1</v>
      </c>
      <c r="AF192" s="604">
        <v>1</v>
      </c>
      <c r="AG192" s="604">
        <v>1</v>
      </c>
      <c r="AH192" s="604">
        <v>1</v>
      </c>
      <c r="AI192" s="604">
        <v>1</v>
      </c>
      <c r="AJ192" s="604">
        <v>1</v>
      </c>
      <c r="AK192" s="604">
        <v>1</v>
      </c>
      <c r="AL192" s="605">
        <v>1</v>
      </c>
      <c r="AM192" s="605">
        <v>1</v>
      </c>
      <c r="AN192" s="605">
        <v>1</v>
      </c>
      <c r="AO192" s="605">
        <v>1</v>
      </c>
      <c r="AP192" s="605">
        <v>1</v>
      </c>
      <c r="AQ192" s="605">
        <v>1</v>
      </c>
      <c r="AR192" s="605">
        <v>1</v>
      </c>
      <c r="AS192" s="605">
        <v>1</v>
      </c>
      <c r="AT192" s="605">
        <v>1</v>
      </c>
      <c r="AU192" s="605">
        <v>1</v>
      </c>
      <c r="AV192" s="605">
        <v>1</v>
      </c>
      <c r="AW192" s="605">
        <v>1</v>
      </c>
      <c r="AX192" s="605">
        <v>1</v>
      </c>
      <c r="AY192" s="605">
        <v>1</v>
      </c>
      <c r="AZ192" s="605">
        <v>1</v>
      </c>
      <c r="BA192" s="605">
        <v>1</v>
      </c>
      <c r="BB192" s="605">
        <v>1</v>
      </c>
    </row>
    <row r="193" spans="1:54">
      <c r="A193" s="604" t="s">
        <v>552</v>
      </c>
      <c r="B193" s="604" t="s">
        <v>551</v>
      </c>
      <c r="C193" s="604">
        <v>245.19510139835899</v>
      </c>
      <c r="D193" s="604">
        <v>245.26010162116</v>
      </c>
      <c r="E193" s="604">
        <v>245.013850686544</v>
      </c>
      <c r="F193" s="604">
        <v>245.01635069607499</v>
      </c>
      <c r="G193" s="604">
        <v>245.027184079042</v>
      </c>
      <c r="H193" s="604">
        <v>245.06093420770699</v>
      </c>
      <c r="I193" s="604">
        <v>245.67843655764301</v>
      </c>
      <c r="J193" s="604">
        <v>246.00093779128099</v>
      </c>
      <c r="K193" s="604">
        <v>247.56469375695099</v>
      </c>
      <c r="L193" s="604">
        <v>259.960574351236</v>
      </c>
      <c r="M193" s="604">
        <v>276.403137026845</v>
      </c>
      <c r="N193" s="604">
        <v>275.35645668533198</v>
      </c>
      <c r="O193" s="604">
        <v>252.02762746264901</v>
      </c>
      <c r="P193" s="604">
        <v>222.88918305322699</v>
      </c>
      <c r="Q193" s="604">
        <v>240.70466763782301</v>
      </c>
      <c r="R193" s="604">
        <v>214.31290034121901</v>
      </c>
      <c r="S193" s="604">
        <v>238.95049426705901</v>
      </c>
      <c r="T193" s="604">
        <v>245.67968656657601</v>
      </c>
      <c r="U193" s="604">
        <v>225.65586023395699</v>
      </c>
      <c r="V193" s="604">
        <v>212.721644262377</v>
      </c>
      <c r="W193" s="604">
        <v>211.27955541470499</v>
      </c>
      <c r="X193" s="604">
        <v>271.73145255032699</v>
      </c>
      <c r="Y193" s="604">
        <v>328.60625269898998</v>
      </c>
      <c r="Z193" s="604">
        <v>381.06603602462798</v>
      </c>
      <c r="AA193" s="604">
        <v>436.95666578800802</v>
      </c>
      <c r="AB193" s="604">
        <v>449.26296271160697</v>
      </c>
      <c r="AC193" s="604">
        <v>346.305903554493</v>
      </c>
      <c r="AD193" s="604">
        <v>300.536562401477</v>
      </c>
      <c r="AE193" s="604">
        <v>297.84821881937802</v>
      </c>
      <c r="AF193" s="604">
        <v>319.008299487903</v>
      </c>
      <c r="AG193" s="604">
        <v>272.264787954393</v>
      </c>
      <c r="AH193" s="604">
        <v>282.10690880881998</v>
      </c>
      <c r="AI193" s="604">
        <v>264.69180075057898</v>
      </c>
      <c r="AJ193" s="604">
        <v>283.16257950001801</v>
      </c>
      <c r="AK193" s="604">
        <v>555.20469565569704</v>
      </c>
      <c r="AL193" s="605">
        <v>499.14842590131002</v>
      </c>
      <c r="AM193" s="605">
        <v>511.55243027251601</v>
      </c>
      <c r="AN193" s="605">
        <v>583.66937235339606</v>
      </c>
      <c r="AO193" s="605">
        <v>589.951774567332</v>
      </c>
      <c r="AP193" s="605">
        <v>615.69913197380595</v>
      </c>
      <c r="AQ193" s="605">
        <v>711.97627443083297</v>
      </c>
      <c r="AR193" s="605">
        <v>733.03850707000004</v>
      </c>
      <c r="AS193" s="605">
        <v>696.98820361166702</v>
      </c>
      <c r="AT193" s="605">
        <v>581.20031386416701</v>
      </c>
      <c r="AU193" s="605">
        <v>528.28480930499995</v>
      </c>
      <c r="AV193" s="605">
        <v>527.46814284000004</v>
      </c>
      <c r="AW193" s="605">
        <v>522.89010961083295</v>
      </c>
      <c r="AX193" s="605">
        <v>479.26678258750002</v>
      </c>
      <c r="AY193" s="605">
        <v>447.80525556077299</v>
      </c>
      <c r="AZ193" s="605">
        <v>472.18629075489298</v>
      </c>
      <c r="BA193" s="605">
        <v>495.277021572396</v>
      </c>
      <c r="BB193" s="605">
        <v>471.86611409170001</v>
      </c>
    </row>
    <row r="194" spans="1:54">
      <c r="A194" s="604" t="s">
        <v>550</v>
      </c>
      <c r="B194" s="604" t="s">
        <v>549</v>
      </c>
      <c r="C194" s="604">
        <v>0.89285699989285705</v>
      </c>
      <c r="D194" s="604">
        <v>0.89285699989285705</v>
      </c>
      <c r="E194" s="604">
        <v>0.89285699989285705</v>
      </c>
      <c r="F194" s="604">
        <v>0.89285699989285705</v>
      </c>
      <c r="G194" s="604">
        <v>0.89285699989285705</v>
      </c>
      <c r="H194" s="604">
        <v>0.89285699989285705</v>
      </c>
      <c r="I194" s="604">
        <v>0.89285699989285705</v>
      </c>
      <c r="J194" s="604">
        <v>0.89285699989285705</v>
      </c>
      <c r="K194" s="604">
        <v>0.89285699989285705</v>
      </c>
      <c r="L194" s="604">
        <v>0.89285699989285705</v>
      </c>
      <c r="M194" s="604">
        <v>0.89285699989285705</v>
      </c>
      <c r="N194" s="604">
        <v>0.88060784236696699</v>
      </c>
      <c r="O194" s="604">
        <v>0.81920056904624705</v>
      </c>
      <c r="P194" s="604">
        <v>0.70411390796665796</v>
      </c>
      <c r="Q194" s="604">
        <v>0.69584522149195405</v>
      </c>
      <c r="R194" s="604">
        <v>0.763901879621256</v>
      </c>
      <c r="S194" s="604">
        <v>0.81831689486533898</v>
      </c>
      <c r="T194" s="604">
        <v>0.90186116145541395</v>
      </c>
      <c r="U194" s="604">
        <v>0.87369428203154598</v>
      </c>
      <c r="V194" s="604">
        <v>0.89467679004612999</v>
      </c>
      <c r="W194" s="604">
        <v>0.87827954922302398</v>
      </c>
      <c r="X194" s="604">
        <v>0.87024947723652302</v>
      </c>
      <c r="Y194" s="604">
        <v>0.98590236463811298</v>
      </c>
      <c r="Z194" s="604">
        <v>1.11005950987325</v>
      </c>
      <c r="AA194" s="604">
        <v>1.13956485971655</v>
      </c>
      <c r="AB194" s="604">
        <v>1.4319524173350899</v>
      </c>
      <c r="AC194" s="604">
        <v>1.49603415377469</v>
      </c>
      <c r="AD194" s="604">
        <v>1.4282372688666101</v>
      </c>
      <c r="AE194" s="604">
        <v>1.27498844541721</v>
      </c>
      <c r="AF194" s="604">
        <v>1.26123285511588</v>
      </c>
      <c r="AG194" s="604">
        <v>1.28003686506171</v>
      </c>
      <c r="AH194" s="604">
        <v>1.2961145894858599</v>
      </c>
      <c r="AI194" s="604">
        <v>1.34717068495896</v>
      </c>
      <c r="AJ194" s="604">
        <v>1.3840888319542</v>
      </c>
      <c r="AK194" s="604">
        <v>1.32021960428569</v>
      </c>
      <c r="AL194" s="605">
        <v>1.2709426283979099</v>
      </c>
      <c r="AM194" s="605">
        <v>1.2319743991993299</v>
      </c>
      <c r="AN194" s="605">
        <v>1.26351842815085</v>
      </c>
      <c r="AO194" s="605">
        <v>1.4920553704766999</v>
      </c>
      <c r="AP194" s="605">
        <v>1.5991323724217399</v>
      </c>
      <c r="AQ194" s="605">
        <v>1.75850260417167</v>
      </c>
      <c r="AR194" s="605">
        <v>2.1235741689248901</v>
      </c>
      <c r="AS194" s="605">
        <v>2.1951873352873799</v>
      </c>
      <c r="AT194" s="605">
        <v>2.1458922520015999</v>
      </c>
      <c r="AU194" s="605">
        <v>1.9715627931326101</v>
      </c>
      <c r="AV194" s="605">
        <v>1.9430362169364801</v>
      </c>
      <c r="AW194" s="605">
        <v>2.0258807949091402</v>
      </c>
      <c r="AX194" s="605">
        <v>1.97093365696189</v>
      </c>
      <c r="AY194" s="605">
        <v>1.9424442568685301</v>
      </c>
      <c r="AZ194" s="605">
        <v>2.0344936132287899</v>
      </c>
      <c r="BA194" s="605">
        <v>1.9059878423835299</v>
      </c>
      <c r="BB194" s="605">
        <v>1.7289507097783201</v>
      </c>
    </row>
    <row r="195" spans="1:54">
      <c r="A195" s="604" t="s">
        <v>548</v>
      </c>
      <c r="B195" s="604" t="s">
        <v>547</v>
      </c>
      <c r="C195" s="604">
        <v>1.7142900007142901</v>
      </c>
      <c r="D195" s="604">
        <v>1.7142900007142901</v>
      </c>
      <c r="E195" s="604">
        <v>1.7142900007142901</v>
      </c>
      <c r="F195" s="604">
        <v>1.7142900007142901</v>
      </c>
      <c r="G195" s="604">
        <v>1.7142900007142901</v>
      </c>
      <c r="H195" s="604">
        <v>1.7142900007142901</v>
      </c>
      <c r="I195" s="604">
        <v>1.7142900007142901</v>
      </c>
      <c r="J195" s="604">
        <v>1.7380991672619099</v>
      </c>
      <c r="K195" s="604">
        <v>2.0000000010000001</v>
      </c>
      <c r="L195" s="604">
        <v>2.0000000010000001</v>
      </c>
      <c r="M195" s="604">
        <v>2.0000000010000001</v>
      </c>
      <c r="N195" s="604">
        <v>1.97487615254815</v>
      </c>
      <c r="O195" s="604">
        <v>1.92128071035726</v>
      </c>
      <c r="P195" s="604">
        <v>1.95922053743668</v>
      </c>
      <c r="Q195" s="604">
        <v>2.0532309107887801</v>
      </c>
      <c r="R195" s="604">
        <v>2.1697975951999999</v>
      </c>
      <c r="S195" s="604">
        <v>2.4357864317</v>
      </c>
      <c r="T195" s="604">
        <v>2.3999999989999998</v>
      </c>
      <c r="U195" s="604">
        <v>2.3999999989999998</v>
      </c>
      <c r="V195" s="604">
        <v>2.3999999989999998</v>
      </c>
      <c r="W195" s="604">
        <v>2.3999999989999998</v>
      </c>
      <c r="X195" s="604">
        <v>2.3999999989999998</v>
      </c>
      <c r="Y195" s="604">
        <v>2.3999999989999998</v>
      </c>
      <c r="Z195" s="604">
        <v>2.3999999989999998</v>
      </c>
      <c r="AA195" s="604">
        <v>2.3999999995833301</v>
      </c>
      <c r="AB195" s="604">
        <v>2.4500000000000002</v>
      </c>
      <c r="AC195" s="604">
        <v>3.6</v>
      </c>
      <c r="AD195" s="604">
        <v>3.6</v>
      </c>
      <c r="AE195" s="604">
        <v>3.84375</v>
      </c>
      <c r="AF195" s="604">
        <v>4.25</v>
      </c>
      <c r="AG195" s="604">
        <v>4.25</v>
      </c>
      <c r="AH195" s="604">
        <v>4.25</v>
      </c>
      <c r="AI195" s="604">
        <v>4.25</v>
      </c>
      <c r="AJ195" s="604">
        <v>5.3510966666666704</v>
      </c>
      <c r="AK195" s="604">
        <v>5.9249291666666704</v>
      </c>
      <c r="AL195" s="605">
        <v>5.9477958333333296</v>
      </c>
      <c r="AM195" s="605">
        <v>6.0050658333333304</v>
      </c>
      <c r="AN195" s="605">
        <v>6.2516783333333299</v>
      </c>
      <c r="AO195" s="605">
        <v>6.2983074999999999</v>
      </c>
      <c r="AP195" s="605">
        <v>6.2988999999999997</v>
      </c>
      <c r="AQ195" s="605">
        <v>6.29979666666667</v>
      </c>
      <c r="AR195" s="605">
        <v>6.23321666666667</v>
      </c>
      <c r="AS195" s="605">
        <v>6.2486833333333296</v>
      </c>
      <c r="AT195" s="605">
        <v>6.2950999999999997</v>
      </c>
      <c r="AU195" s="605">
        <v>6.2989916666666703</v>
      </c>
      <c r="AV195" s="605">
        <v>6.29955833333333</v>
      </c>
      <c r="AW195" s="605">
        <v>6.3122833333333297</v>
      </c>
      <c r="AX195" s="605">
        <v>6.3280333333333303</v>
      </c>
      <c r="AY195" s="605">
        <v>6.2894333333333297</v>
      </c>
      <c r="AZ195" s="605">
        <v>6.3249083333333296</v>
      </c>
      <c r="BA195" s="605">
        <v>6.3755083333333298</v>
      </c>
      <c r="BB195" s="605">
        <v>6.40930070568578</v>
      </c>
    </row>
    <row r="196" spans="1:54">
      <c r="A196" s="604" t="s">
        <v>546</v>
      </c>
      <c r="B196" s="604" t="s">
        <v>545</v>
      </c>
      <c r="C196" s="604">
        <v>0.41999999941999999</v>
      </c>
      <c r="D196" s="604">
        <v>0.41999999941999999</v>
      </c>
      <c r="E196" s="604">
        <v>0.41999999941999999</v>
      </c>
      <c r="F196" s="604">
        <v>0.41999999941999999</v>
      </c>
      <c r="G196" s="604">
        <v>0.44624999934124998</v>
      </c>
      <c r="H196" s="604">
        <v>0.52499999952499998</v>
      </c>
      <c r="I196" s="604">
        <v>0.52499999952499998</v>
      </c>
      <c r="J196" s="604">
        <v>0.52499999952499998</v>
      </c>
      <c r="K196" s="604">
        <v>0.52499999952499998</v>
      </c>
      <c r="L196" s="604">
        <v>0.52499999952499998</v>
      </c>
      <c r="M196" s="604">
        <v>0.52499999952499998</v>
      </c>
      <c r="N196" s="604">
        <v>0.52291666623124999</v>
      </c>
      <c r="O196" s="604">
        <v>0.477083333</v>
      </c>
      <c r="P196" s="604">
        <v>0.42159583283333302</v>
      </c>
      <c r="Q196" s="604">
        <v>0.43650833233333303</v>
      </c>
      <c r="R196" s="604">
        <v>0.40226666566666702</v>
      </c>
      <c r="S196" s="604">
        <v>0.42877499899999999</v>
      </c>
      <c r="T196" s="604">
        <v>0.42894999900000003</v>
      </c>
      <c r="U196" s="604">
        <v>0.41617083233333302</v>
      </c>
      <c r="V196" s="604">
        <v>0.40646249899999998</v>
      </c>
      <c r="W196" s="604">
        <v>0.40495416566666698</v>
      </c>
      <c r="X196" s="604">
        <v>0.49380416566666702</v>
      </c>
      <c r="Y196" s="604">
        <v>0.59068749899999995</v>
      </c>
      <c r="Z196" s="604">
        <v>0.67876666575</v>
      </c>
      <c r="AA196" s="604">
        <v>0.77683333291666701</v>
      </c>
      <c r="AB196" s="604">
        <v>0.83449583324999999</v>
      </c>
      <c r="AC196" s="604">
        <v>0.79402916666666701</v>
      </c>
      <c r="AD196" s="604">
        <v>0.82866249999999997</v>
      </c>
      <c r="AE196" s="604">
        <v>0.85780416666666703</v>
      </c>
      <c r="AF196" s="604">
        <v>0.94932083333333295</v>
      </c>
      <c r="AG196" s="604">
        <v>0.87833333333333297</v>
      </c>
      <c r="AH196" s="604">
        <v>0.924620833333333</v>
      </c>
      <c r="AI196" s="604">
        <v>0.88443333333333296</v>
      </c>
      <c r="AJ196" s="604">
        <v>1.0037416666666701</v>
      </c>
      <c r="AK196" s="604">
        <v>1.0115541666666701</v>
      </c>
      <c r="AL196" s="605">
        <v>0.94574999999999998</v>
      </c>
      <c r="AM196" s="605">
        <v>0.97340833333333299</v>
      </c>
      <c r="AN196" s="605">
        <v>1.1059083333333299</v>
      </c>
      <c r="AO196" s="605">
        <v>1.138725</v>
      </c>
      <c r="AP196" s="605">
        <v>1.1862250000000001</v>
      </c>
      <c r="AQ196" s="605">
        <v>1.3706833333333299</v>
      </c>
      <c r="AR196" s="605">
        <v>1.4387125000000001</v>
      </c>
      <c r="AS196" s="605">
        <v>1.42173333333333</v>
      </c>
      <c r="AT196" s="605">
        <v>1.2884583333333299</v>
      </c>
      <c r="AU196" s="605">
        <v>1.2454666666666701</v>
      </c>
      <c r="AV196" s="605">
        <v>1.2974333333333301</v>
      </c>
      <c r="AW196" s="605">
        <v>1.3310249999999999</v>
      </c>
      <c r="AX196" s="605">
        <v>1.28135833333333</v>
      </c>
      <c r="AY196" s="605">
        <v>1.23214166666667</v>
      </c>
      <c r="AZ196" s="605">
        <v>1.3502749999999999</v>
      </c>
      <c r="BA196" s="605">
        <v>1.4314</v>
      </c>
      <c r="BB196" s="605">
        <v>1.4077833333333301</v>
      </c>
    </row>
    <row r="197" spans="1:54">
      <c r="A197" s="604" t="s">
        <v>544</v>
      </c>
      <c r="B197" s="604" t="s">
        <v>543</v>
      </c>
      <c r="C197" s="604">
        <v>9.0169166665833305E-6</v>
      </c>
      <c r="D197" s="604">
        <v>9.02E-6</v>
      </c>
      <c r="E197" s="604">
        <v>9.02E-6</v>
      </c>
      <c r="F197" s="604">
        <v>9.02E-6</v>
      </c>
      <c r="G197" s="604">
        <v>9.0391666657500005E-6</v>
      </c>
      <c r="H197" s="604">
        <v>9.0399999989999995E-6</v>
      </c>
      <c r="I197" s="604">
        <v>9.0399999989999995E-6</v>
      </c>
      <c r="J197" s="604">
        <v>9.0399999989999995E-6</v>
      </c>
      <c r="K197" s="604">
        <v>9.0399999989999995E-6</v>
      </c>
      <c r="L197" s="604">
        <v>9.0399999989999995E-6</v>
      </c>
      <c r="M197" s="604">
        <v>1.1328499999E-5</v>
      </c>
      <c r="N197" s="604">
        <v>1.48666666670833E-5</v>
      </c>
      <c r="O197" s="604">
        <v>1.415E-5</v>
      </c>
      <c r="P197" s="604">
        <v>1.415E-5</v>
      </c>
      <c r="Q197" s="604">
        <v>1.39270833330833E-5</v>
      </c>
      <c r="R197" s="604">
        <v>1.44420833326667E-5</v>
      </c>
      <c r="S197" s="604">
        <v>1.60530833323333E-5</v>
      </c>
      <c r="T197" s="604">
        <v>1.8002249999000002E-5</v>
      </c>
      <c r="U197" s="604">
        <v>2.42821666656667E-5</v>
      </c>
      <c r="V197" s="604">
        <v>3.1077499999000002E-5</v>
      </c>
      <c r="W197" s="604">
        <v>7.6038083332833302E-5</v>
      </c>
      <c r="X197" s="604">
        <v>1.1121858333266701E-4</v>
      </c>
      <c r="Y197" s="604">
        <v>1.6255341666566699E-4</v>
      </c>
      <c r="Z197" s="604">
        <v>2.2545708333224999E-4</v>
      </c>
      <c r="AA197" s="604">
        <v>3.66677833333167E-4</v>
      </c>
      <c r="AB197" s="604">
        <v>5.2198308333316703E-4</v>
      </c>
      <c r="AC197" s="604">
        <v>6.7451175000024998E-4</v>
      </c>
      <c r="AD197" s="604">
        <v>8.5721416666666704E-4</v>
      </c>
      <c r="AE197" s="604">
        <v>1.4223458333333301E-3</v>
      </c>
      <c r="AF197" s="604">
        <v>2.1216791666666701E-3</v>
      </c>
      <c r="AG197" s="604">
        <v>2.6086416666666699E-3</v>
      </c>
      <c r="AH197" s="604">
        <v>4.17181583333333E-3</v>
      </c>
      <c r="AI197" s="604">
        <v>6.8724233333333296E-3</v>
      </c>
      <c r="AJ197" s="604">
        <v>1.09846283333333E-2</v>
      </c>
      <c r="AK197" s="604">
        <v>2.9608675833333299E-2</v>
      </c>
      <c r="AL197" s="605">
        <v>4.5845060833333298E-2</v>
      </c>
      <c r="AM197" s="605">
        <v>8.1404891666666701E-2</v>
      </c>
      <c r="AN197" s="605">
        <v>0.151865</v>
      </c>
      <c r="AO197" s="605">
        <v>0.26072424999999999</v>
      </c>
      <c r="AP197" s="605">
        <v>0.418782916666667</v>
      </c>
      <c r="AQ197" s="605">
        <v>0.62521850000000001</v>
      </c>
      <c r="AR197" s="605">
        <v>1.2255880833333299</v>
      </c>
      <c r="AS197" s="605">
        <v>1.50722641666667</v>
      </c>
      <c r="AT197" s="605">
        <v>1.50088520858333</v>
      </c>
      <c r="AU197" s="605">
        <v>1.4255372500000001</v>
      </c>
      <c r="AV197" s="605">
        <v>1.3435831083333301</v>
      </c>
      <c r="AW197" s="605">
        <v>1.4284534133384501</v>
      </c>
      <c r="AX197" s="605">
        <v>1.3029309053379401</v>
      </c>
      <c r="AY197" s="605">
        <v>1.30152170281795</v>
      </c>
      <c r="AZ197" s="605">
        <v>1.54995977566564</v>
      </c>
      <c r="BA197" s="605">
        <v>1.5028486296723</v>
      </c>
      <c r="BB197" s="605">
        <v>1.67495455197133</v>
      </c>
    </row>
    <row r="198" spans="1:54">
      <c r="A198" s="604" t="s">
        <v>542</v>
      </c>
      <c r="B198" s="604" t="s">
        <v>541</v>
      </c>
      <c r="AK198" s="604">
        <v>19.198333333333299</v>
      </c>
      <c r="AL198" s="605">
        <v>110.916666666667</v>
      </c>
      <c r="AM198" s="605">
        <v>3257.6666666666702</v>
      </c>
      <c r="AN198" s="605">
        <v>4143.4166666666697</v>
      </c>
      <c r="AO198" s="605">
        <v>4890.1666666666697</v>
      </c>
      <c r="AP198" s="605">
        <v>5200</v>
      </c>
      <c r="AQ198" s="605">
        <v>5200</v>
      </c>
      <c r="AR198" s="605">
        <v>5200</v>
      </c>
      <c r="AS198" s="605"/>
      <c r="AT198" s="605"/>
      <c r="AU198" s="605"/>
      <c r="AV198" s="605"/>
      <c r="AW198" s="605"/>
      <c r="AX198" s="605"/>
      <c r="AY198" s="605"/>
      <c r="AZ198" s="605"/>
      <c r="BA198" s="605"/>
      <c r="BB198" s="605"/>
    </row>
    <row r="199" spans="1:54">
      <c r="A199" s="604" t="s">
        <v>540</v>
      </c>
      <c r="B199" s="604" t="s">
        <v>539</v>
      </c>
      <c r="AL199" s="605"/>
      <c r="AM199" s="605"/>
      <c r="AN199" s="605"/>
      <c r="AO199" s="605"/>
      <c r="AP199" s="605"/>
      <c r="AQ199" s="605"/>
      <c r="AR199" s="605"/>
      <c r="AS199" s="605"/>
      <c r="AT199" s="605"/>
      <c r="AU199" s="605"/>
      <c r="AV199" s="605"/>
      <c r="AW199" s="605"/>
      <c r="AX199" s="605"/>
      <c r="AY199" s="605"/>
      <c r="AZ199" s="605"/>
      <c r="BA199" s="605"/>
      <c r="BB199" s="605"/>
    </row>
    <row r="200" spans="1:54">
      <c r="A200" s="604" t="s">
        <v>538</v>
      </c>
      <c r="B200" s="604" t="s">
        <v>537</v>
      </c>
      <c r="AL200" s="605"/>
      <c r="AM200" s="605"/>
      <c r="AN200" s="605"/>
      <c r="AO200" s="605"/>
      <c r="AP200" s="605"/>
      <c r="AQ200" s="605"/>
      <c r="AR200" s="605"/>
      <c r="AS200" s="605"/>
      <c r="AT200" s="605"/>
      <c r="AU200" s="605"/>
      <c r="AV200" s="605"/>
      <c r="AW200" s="605"/>
      <c r="AX200" s="605"/>
      <c r="AY200" s="605"/>
      <c r="AZ200" s="605"/>
      <c r="BA200" s="605"/>
      <c r="BB200" s="605"/>
    </row>
    <row r="201" spans="1:54">
      <c r="A201" s="604" t="s">
        <v>536</v>
      </c>
      <c r="B201" s="604" t="s">
        <v>535</v>
      </c>
      <c r="C201" s="604">
        <v>7.1430000071429994E-2</v>
      </c>
      <c r="D201" s="604">
        <v>7.1430000071429994E-2</v>
      </c>
      <c r="E201" s="604">
        <v>7.1430000071429994E-2</v>
      </c>
      <c r="F201" s="604">
        <v>7.1430000071429994E-2</v>
      </c>
      <c r="G201" s="604">
        <v>7.1430000071429994E-2</v>
      </c>
      <c r="H201" s="604">
        <v>7.1430000071429994E-2</v>
      </c>
      <c r="I201" s="604">
        <v>7.1430000071429994E-2</v>
      </c>
      <c r="J201" s="604">
        <v>7.1430000071429994E-2</v>
      </c>
      <c r="K201" s="604">
        <v>7.1430000071429994E-2</v>
      </c>
      <c r="L201" s="604">
        <v>7.1430000071429994E-2</v>
      </c>
      <c r="M201" s="604">
        <v>7.1430000071429994E-2</v>
      </c>
      <c r="N201" s="604">
        <v>7.1429995890081102E-2</v>
      </c>
      <c r="O201" s="604">
        <v>7.1429999990000007E-2</v>
      </c>
      <c r="P201" s="604">
        <v>7.0214499989999998E-2</v>
      </c>
      <c r="Q201" s="604">
        <v>7.1359499990000005E-2</v>
      </c>
      <c r="R201" s="604">
        <v>7.421924999E-2</v>
      </c>
      <c r="S201" s="604">
        <v>8.2661666662499994E-2</v>
      </c>
      <c r="T201" s="604">
        <v>8.2589999993333302E-2</v>
      </c>
      <c r="U201" s="604">
        <v>7.7356666656666698E-2</v>
      </c>
      <c r="V201" s="604">
        <v>7.4828333323333301E-2</v>
      </c>
      <c r="W201" s="604">
        <v>7.4169999989999999E-2</v>
      </c>
      <c r="X201" s="604">
        <v>0.50052333332666699</v>
      </c>
      <c r="Y201" s="604">
        <v>0.94046666666166701</v>
      </c>
      <c r="Z201" s="604">
        <v>1.5386249999924999</v>
      </c>
      <c r="AA201" s="604">
        <v>3.5970249999949999</v>
      </c>
      <c r="AB201" s="604">
        <v>6.7202000000058302</v>
      </c>
      <c r="AC201" s="604">
        <v>14</v>
      </c>
      <c r="AD201" s="604">
        <v>42.841266666666698</v>
      </c>
      <c r="AE201" s="604">
        <v>106.135833333333</v>
      </c>
      <c r="AF201" s="604">
        <v>223.09160630809001</v>
      </c>
      <c r="AG201" s="604">
        <v>428.85466666666701</v>
      </c>
      <c r="AH201" s="604">
        <v>734.00991666666698</v>
      </c>
      <c r="AI201" s="604">
        <v>1133.8343333333301</v>
      </c>
      <c r="AJ201" s="604">
        <v>1195.01675</v>
      </c>
      <c r="AK201" s="604">
        <v>979.44541666666703</v>
      </c>
      <c r="AL201" s="605">
        <v>968.91666666666697</v>
      </c>
      <c r="AM201" s="605">
        <v>1046.08475</v>
      </c>
      <c r="AN201" s="605">
        <v>1083.00866666667</v>
      </c>
      <c r="AO201" s="605">
        <v>1240.3058333333299</v>
      </c>
      <c r="AP201" s="605">
        <v>1454.8271666666701</v>
      </c>
      <c r="AQ201" s="605">
        <v>1644.4753333333299</v>
      </c>
      <c r="AR201" s="605">
        <v>1755.6587500000001</v>
      </c>
      <c r="AS201" s="605">
        <v>1797.5505000000001</v>
      </c>
      <c r="AT201" s="605">
        <v>1963.72008333333</v>
      </c>
      <c r="AU201" s="605">
        <v>1810.3047136515099</v>
      </c>
      <c r="AV201" s="605">
        <v>1780.6657768939399</v>
      </c>
      <c r="AW201" s="605">
        <v>1831.45340494586</v>
      </c>
      <c r="AX201" s="605">
        <v>1723.4917723430001</v>
      </c>
      <c r="AY201" s="605">
        <v>1720.4438833177701</v>
      </c>
      <c r="AZ201" s="605">
        <v>2030.4880743341801</v>
      </c>
      <c r="BA201" s="605">
        <v>2177.5575068335802</v>
      </c>
      <c r="BB201" s="605">
        <v>2522.74632070807</v>
      </c>
    </row>
    <row r="202" spans="1:54">
      <c r="A202" s="604" t="s">
        <v>534</v>
      </c>
      <c r="B202" s="604" t="s">
        <v>533</v>
      </c>
      <c r="AJ202" s="604">
        <v>4.5324999999999997E-2</v>
      </c>
      <c r="AK202" s="604">
        <v>0.32751416666666699</v>
      </c>
      <c r="AL202" s="605">
        <v>1.4730749999999999</v>
      </c>
      <c r="AM202" s="605">
        <v>1.8294685583333301</v>
      </c>
      <c r="AN202" s="605">
        <v>1.8616583333333301</v>
      </c>
      <c r="AO202" s="605">
        <v>2.4495416666666698</v>
      </c>
      <c r="AP202" s="605">
        <v>4.1304416666666697</v>
      </c>
      <c r="AQ202" s="605">
        <v>5.4402333333333299</v>
      </c>
      <c r="AR202" s="605">
        <v>5.3721583333333296</v>
      </c>
      <c r="AS202" s="605">
        <v>5.3266249999999999</v>
      </c>
      <c r="AT202" s="605">
        <v>5.3326883333333299</v>
      </c>
      <c r="AU202" s="605">
        <v>5.3191806666666697</v>
      </c>
      <c r="AV202" s="605">
        <v>5.1247290000000003</v>
      </c>
      <c r="AW202" s="605">
        <v>5.05</v>
      </c>
      <c r="AX202" s="605">
        <v>5.05</v>
      </c>
      <c r="AY202" s="605">
        <v>5.2672214166666702</v>
      </c>
      <c r="AZ202" s="605">
        <v>7.79124033333333</v>
      </c>
      <c r="BA202" s="605">
        <v>7.9356394166666702</v>
      </c>
      <c r="BB202" s="605">
        <v>7.9675628333333304</v>
      </c>
    </row>
    <row r="203" spans="1:54">
      <c r="A203" s="604" t="s">
        <v>532</v>
      </c>
      <c r="B203" s="604" t="s">
        <v>531</v>
      </c>
      <c r="I203" s="604">
        <v>4.7619000037618999</v>
      </c>
      <c r="J203" s="604">
        <v>4.7619000037618999</v>
      </c>
      <c r="K203" s="604">
        <v>4.7619000037618999</v>
      </c>
      <c r="L203" s="604">
        <v>4.7619000037618999</v>
      </c>
      <c r="M203" s="604">
        <v>4.7619000037618999</v>
      </c>
      <c r="N203" s="604">
        <v>4.7479628848644202</v>
      </c>
      <c r="O203" s="604">
        <v>4.3859778425048797</v>
      </c>
      <c r="P203" s="604">
        <v>3.9962713138644301</v>
      </c>
      <c r="Q203" s="604">
        <v>3.95904515568157</v>
      </c>
      <c r="R203" s="604">
        <v>3.9612849990000001</v>
      </c>
      <c r="S203" s="604">
        <v>3.9530724990000001</v>
      </c>
      <c r="T203" s="604">
        <v>3.9032474989999999</v>
      </c>
      <c r="U203" s="604">
        <v>3.8712108323333299</v>
      </c>
      <c r="V203" s="604">
        <v>3.81567583233333</v>
      </c>
      <c r="W203" s="604">
        <v>3.7073649990000002</v>
      </c>
      <c r="X203" s="604">
        <v>3.6709999990000002</v>
      </c>
      <c r="Y203" s="604">
        <v>3.6709999990000002</v>
      </c>
      <c r="Z203" s="604">
        <v>3.6709999990000002</v>
      </c>
      <c r="AA203" s="604">
        <v>3.67099999958333</v>
      </c>
      <c r="AB203" s="604">
        <v>3.6709999999999998</v>
      </c>
      <c r="AC203" s="604">
        <v>3.6709999999999998</v>
      </c>
      <c r="AD203" s="604">
        <v>3.6709999999999998</v>
      </c>
      <c r="AE203" s="604">
        <v>3.6709999999999998</v>
      </c>
      <c r="AF203" s="604">
        <v>3.6709999999999998</v>
      </c>
      <c r="AG203" s="604">
        <v>3.6709999999999998</v>
      </c>
      <c r="AH203" s="604">
        <v>3.6709999999999998</v>
      </c>
      <c r="AI203" s="604">
        <v>3.6709999999999998</v>
      </c>
      <c r="AJ203" s="604">
        <v>3.6709999999999998</v>
      </c>
      <c r="AK203" s="604">
        <v>3.6709999999999998</v>
      </c>
      <c r="AL203" s="605">
        <v>3.6709999999999998</v>
      </c>
      <c r="AM203" s="605">
        <v>3.6709999999999998</v>
      </c>
      <c r="AN203" s="605">
        <v>3.671125</v>
      </c>
      <c r="AO203" s="605">
        <v>3.6724999999999999</v>
      </c>
      <c r="AP203" s="605">
        <v>3.6724999999999999</v>
      </c>
      <c r="AQ203" s="605">
        <v>3.6724999999999999</v>
      </c>
      <c r="AR203" s="605">
        <v>3.6724999999999999</v>
      </c>
      <c r="AS203" s="605">
        <v>3.6724999999999999</v>
      </c>
      <c r="AT203" s="605">
        <v>3.6724999999999999</v>
      </c>
      <c r="AU203" s="605">
        <v>3.6724999999999999</v>
      </c>
      <c r="AV203" s="605">
        <v>3.6724999999999999</v>
      </c>
      <c r="AW203" s="605">
        <v>3.6724999999999999</v>
      </c>
      <c r="AX203" s="605">
        <v>3.6724999999999999</v>
      </c>
      <c r="AY203" s="605">
        <v>3.6724999999999999</v>
      </c>
      <c r="AZ203" s="605">
        <v>3.6724999999999999</v>
      </c>
      <c r="BA203" s="605">
        <v>3.6724999999999999</v>
      </c>
      <c r="BB203" s="605">
        <v>3.6724999999999999</v>
      </c>
    </row>
    <row r="204" spans="1:54">
      <c r="A204" s="604" t="s">
        <v>530</v>
      </c>
      <c r="B204" s="604" t="s">
        <v>529</v>
      </c>
      <c r="C204" s="604">
        <v>0.357142999357143</v>
      </c>
      <c r="D204" s="604">
        <v>0.357142999357143</v>
      </c>
      <c r="E204" s="604">
        <v>0.357142999357143</v>
      </c>
      <c r="F204" s="604">
        <v>0.357142999357143</v>
      </c>
      <c r="G204" s="604">
        <v>0.357142999357143</v>
      </c>
      <c r="H204" s="604">
        <v>0.357142999357143</v>
      </c>
      <c r="I204" s="604">
        <v>0.357142999357143</v>
      </c>
      <c r="J204" s="604">
        <v>0.36210333266567502</v>
      </c>
      <c r="K204" s="604">
        <v>0.41666699941666702</v>
      </c>
      <c r="L204" s="604">
        <v>0.41666699941666702</v>
      </c>
      <c r="M204" s="604">
        <v>0.41666699941666702</v>
      </c>
      <c r="N204" s="604">
        <v>0.41092023742942502</v>
      </c>
      <c r="O204" s="604">
        <v>0.40039046153000801</v>
      </c>
      <c r="P204" s="604">
        <v>0.40817094529930797</v>
      </c>
      <c r="Q204" s="604">
        <v>0.42775643974766298</v>
      </c>
      <c r="R204" s="604">
        <v>0.45204116566666702</v>
      </c>
      <c r="S204" s="604">
        <v>0.55650983233333295</v>
      </c>
      <c r="T204" s="604">
        <v>0.57327199900000003</v>
      </c>
      <c r="U204" s="604">
        <v>0.52150458233333297</v>
      </c>
      <c r="V204" s="604">
        <v>0.47218116566666701</v>
      </c>
      <c r="W204" s="604">
        <v>0.43029499900000001</v>
      </c>
      <c r="X204" s="604">
        <v>0.49764133233333302</v>
      </c>
      <c r="Y204" s="604">
        <v>0.57244683233333304</v>
      </c>
      <c r="Z204" s="604">
        <v>0.65972458233333298</v>
      </c>
      <c r="AA204" s="604">
        <v>0.75180666625000003</v>
      </c>
      <c r="AB204" s="604">
        <v>0.77924599974999997</v>
      </c>
      <c r="AC204" s="604">
        <v>0.68219733333333299</v>
      </c>
      <c r="AD204" s="604">
        <v>0.61192650000000004</v>
      </c>
      <c r="AE204" s="604">
        <v>0.56217016666666697</v>
      </c>
      <c r="AF204" s="604">
        <v>0.61117275000000004</v>
      </c>
      <c r="AG204" s="604">
        <v>0.56317716666666695</v>
      </c>
      <c r="AH204" s="604">
        <v>0.56701533333333298</v>
      </c>
      <c r="AI204" s="604">
        <v>0.56977416666666703</v>
      </c>
      <c r="AJ204" s="604">
        <v>0.66675655333333295</v>
      </c>
      <c r="AK204" s="604">
        <v>0.65342660416666698</v>
      </c>
      <c r="AL204" s="605">
        <v>0.63366811999999995</v>
      </c>
      <c r="AM204" s="605">
        <v>0.64095825500000003</v>
      </c>
      <c r="AN204" s="605">
        <v>0.61083611416666705</v>
      </c>
      <c r="AO204" s="605">
        <v>0.60382359416666698</v>
      </c>
      <c r="AP204" s="605">
        <v>0.61805684500000002</v>
      </c>
      <c r="AQ204" s="605">
        <v>0.66093083333333302</v>
      </c>
      <c r="AR204" s="605">
        <v>0.69465500000000002</v>
      </c>
      <c r="AS204" s="605">
        <v>0.66722333333333295</v>
      </c>
      <c r="AT204" s="605">
        <v>0.61247249999999998</v>
      </c>
      <c r="AU204" s="605">
        <v>0.54618</v>
      </c>
      <c r="AV204" s="605">
        <v>0.54999833333333303</v>
      </c>
      <c r="AW204" s="605">
        <v>0.54348666666666701</v>
      </c>
      <c r="AX204" s="605">
        <v>0.499771666666667</v>
      </c>
      <c r="AY204" s="605">
        <v>0.54396624999999998</v>
      </c>
      <c r="AZ204" s="605">
        <v>0.64191926349599604</v>
      </c>
      <c r="BA204" s="605">
        <v>0.64717934556016499</v>
      </c>
      <c r="BB204" s="605">
        <v>0.62414083574049495</v>
      </c>
    </row>
    <row r="205" spans="1:54">
      <c r="A205" s="604" t="s">
        <v>425</v>
      </c>
      <c r="B205" s="604" t="s">
        <v>456</v>
      </c>
      <c r="C205" s="604">
        <v>1</v>
      </c>
      <c r="D205" s="604">
        <v>1</v>
      </c>
      <c r="E205" s="604">
        <v>1</v>
      </c>
      <c r="F205" s="604">
        <v>1</v>
      </c>
      <c r="G205" s="604">
        <v>1</v>
      </c>
      <c r="H205" s="604">
        <v>1</v>
      </c>
      <c r="I205" s="604">
        <v>1</v>
      </c>
      <c r="J205" s="604">
        <v>1</v>
      </c>
      <c r="K205" s="604">
        <v>1</v>
      </c>
      <c r="L205" s="604">
        <v>1</v>
      </c>
      <c r="M205" s="604">
        <v>1</v>
      </c>
      <c r="N205" s="604">
        <v>1</v>
      </c>
      <c r="O205" s="604">
        <v>1</v>
      </c>
      <c r="P205" s="604">
        <v>1</v>
      </c>
      <c r="Q205" s="604">
        <v>1</v>
      </c>
      <c r="R205" s="604">
        <v>1</v>
      </c>
      <c r="S205" s="604">
        <v>1</v>
      </c>
      <c r="T205" s="604">
        <v>1</v>
      </c>
      <c r="U205" s="604">
        <v>1</v>
      </c>
      <c r="V205" s="604">
        <v>1</v>
      </c>
      <c r="W205" s="604">
        <v>1</v>
      </c>
      <c r="X205" s="604">
        <v>1</v>
      </c>
      <c r="Y205" s="604">
        <v>1</v>
      </c>
      <c r="Z205" s="604">
        <v>1</v>
      </c>
      <c r="AA205" s="604">
        <v>1</v>
      </c>
      <c r="AB205" s="604">
        <v>1</v>
      </c>
      <c r="AC205" s="604">
        <v>1</v>
      </c>
      <c r="AD205" s="604">
        <v>1</v>
      </c>
      <c r="AE205" s="604">
        <v>1</v>
      </c>
      <c r="AF205" s="604">
        <v>1</v>
      </c>
      <c r="AG205" s="604">
        <v>1</v>
      </c>
      <c r="AH205" s="604">
        <v>1</v>
      </c>
      <c r="AI205" s="604">
        <v>1</v>
      </c>
      <c r="AJ205" s="604">
        <v>1</v>
      </c>
      <c r="AK205" s="604">
        <v>1</v>
      </c>
      <c r="AL205" s="605">
        <v>1</v>
      </c>
      <c r="AM205" s="605">
        <v>1</v>
      </c>
      <c r="AN205" s="605">
        <v>1</v>
      </c>
      <c r="AO205" s="605">
        <v>1</v>
      </c>
      <c r="AP205" s="605">
        <v>1</v>
      </c>
      <c r="AQ205" s="605">
        <v>1</v>
      </c>
      <c r="AR205" s="605">
        <v>1</v>
      </c>
      <c r="AS205" s="605">
        <v>1</v>
      </c>
      <c r="AT205" s="605">
        <v>1</v>
      </c>
      <c r="AU205" s="605">
        <v>1</v>
      </c>
      <c r="AV205" s="605">
        <v>1</v>
      </c>
      <c r="AW205" s="605">
        <v>1</v>
      </c>
      <c r="AX205" s="605">
        <v>1</v>
      </c>
      <c r="AY205" s="605">
        <v>1</v>
      </c>
      <c r="AZ205" s="605">
        <v>1</v>
      </c>
      <c r="BA205" s="605">
        <v>1</v>
      </c>
      <c r="BB205" s="605">
        <v>1</v>
      </c>
    </row>
    <row r="206" spans="1:54">
      <c r="A206" s="604" t="s">
        <v>528</v>
      </c>
      <c r="B206" s="604" t="s">
        <v>527</v>
      </c>
      <c r="C206" s="604">
        <v>1.12966666666667E-5</v>
      </c>
      <c r="D206" s="604">
        <v>1.10091666666667E-5</v>
      </c>
      <c r="E206" s="604">
        <v>1.098E-5</v>
      </c>
      <c r="F206" s="604">
        <v>1.46475E-5</v>
      </c>
      <c r="G206" s="604">
        <v>1.6411666666666701E-5</v>
      </c>
      <c r="H206" s="604">
        <v>2.90358333333333E-5</v>
      </c>
      <c r="I206" s="604">
        <v>5.3891666666666698E-5</v>
      </c>
      <c r="J206" s="604">
        <v>1.049625E-4</v>
      </c>
      <c r="K206" s="604">
        <v>2.3185416666666699E-4</v>
      </c>
      <c r="L206" s="604">
        <v>2.4800000000000001E-4</v>
      </c>
      <c r="M206" s="604">
        <v>2.4800000000000001E-4</v>
      </c>
      <c r="N206" s="604">
        <v>2.4800000000000001E-4</v>
      </c>
      <c r="O206" s="604">
        <v>5.3082583333333296E-4</v>
      </c>
      <c r="P206" s="604">
        <v>8.5715083333333299E-4</v>
      </c>
      <c r="Q206" s="604">
        <v>1.0983275E-3</v>
      </c>
      <c r="R206" s="604">
        <v>2.2358333333333301E-3</v>
      </c>
      <c r="S206" s="604">
        <v>3.3024999999999999E-3</v>
      </c>
      <c r="T206" s="604">
        <v>4.6466666666666696E-3</v>
      </c>
      <c r="U206" s="604">
        <v>6.0233333333333302E-3</v>
      </c>
      <c r="V206" s="604">
        <v>7.8383333333333308E-3</v>
      </c>
      <c r="W206" s="604">
        <v>9.0725000000000007E-3</v>
      </c>
      <c r="X206" s="604">
        <v>1.0793333333333301E-2</v>
      </c>
      <c r="Y206" s="604">
        <v>1.3853333333333301E-2</v>
      </c>
      <c r="Z206" s="604">
        <v>3.43758333333333E-2</v>
      </c>
      <c r="AA206" s="604">
        <v>5.5893333333333302E-2</v>
      </c>
      <c r="AB206" s="604">
        <v>0.101155833333333</v>
      </c>
      <c r="AC206" s="604">
        <v>0.15143416666666701</v>
      </c>
      <c r="AD206" s="604">
        <v>0.22552166666666701</v>
      </c>
      <c r="AE206" s="604">
        <v>0.35850749999999998</v>
      </c>
      <c r="AF206" s="604">
        <v>0.62117833333333305</v>
      </c>
      <c r="AG206" s="604">
        <v>1.16948416666667</v>
      </c>
      <c r="AH206" s="604">
        <v>2.01766333333333</v>
      </c>
      <c r="AI206" s="604">
        <v>3.02481166666667</v>
      </c>
      <c r="AJ206" s="604">
        <v>3.94109166666667</v>
      </c>
      <c r="AK206" s="604">
        <v>5.0439166666666697</v>
      </c>
      <c r="AL206" s="605">
        <v>6.3490000000000002</v>
      </c>
      <c r="AM206" s="605">
        <v>7.97183333333333</v>
      </c>
      <c r="AN206" s="605">
        <v>9.4418333333333297</v>
      </c>
      <c r="AO206" s="605">
        <v>10.471916666666701</v>
      </c>
      <c r="AP206" s="605">
        <v>11.3393</v>
      </c>
      <c r="AQ206" s="605">
        <v>12.099591666666701</v>
      </c>
      <c r="AR206" s="605">
        <v>13.3191166666667</v>
      </c>
      <c r="AS206" s="605">
        <v>21.256966666666699</v>
      </c>
      <c r="AT206" s="605">
        <v>28.208683333333301</v>
      </c>
      <c r="AU206" s="605">
        <v>28.7037333333333</v>
      </c>
      <c r="AV206" s="605">
        <v>24.4786</v>
      </c>
      <c r="AW206" s="605">
        <v>24.073358333333299</v>
      </c>
      <c r="AX206" s="605">
        <v>23.471025000000001</v>
      </c>
      <c r="AY206" s="605">
        <v>20.9493166666667</v>
      </c>
      <c r="AZ206" s="605">
        <v>22.567983333333299</v>
      </c>
      <c r="BA206" s="605">
        <v>20.059275</v>
      </c>
      <c r="BB206" s="605">
        <v>19.314208333333301</v>
      </c>
    </row>
    <row r="207" spans="1:54">
      <c r="A207" s="604" t="s">
        <v>526</v>
      </c>
      <c r="B207" s="604" t="s">
        <v>525</v>
      </c>
      <c r="AL207" s="605">
        <v>29.774999999999999</v>
      </c>
      <c r="AM207" s="605">
        <v>40.066666666666698</v>
      </c>
      <c r="AN207" s="605">
        <v>62.9166666666667</v>
      </c>
      <c r="AO207" s="605">
        <v>94.491666666666703</v>
      </c>
      <c r="AP207" s="605">
        <v>124.625</v>
      </c>
      <c r="AQ207" s="605">
        <v>236.60833333333301</v>
      </c>
      <c r="AR207" s="605"/>
      <c r="AS207" s="605"/>
      <c r="AT207" s="605"/>
      <c r="AU207" s="605"/>
      <c r="AV207" s="605"/>
      <c r="AW207" s="605"/>
      <c r="AX207" s="605"/>
      <c r="AY207" s="605"/>
      <c r="AZ207" s="605"/>
      <c r="BA207" s="605"/>
      <c r="BB207" s="605"/>
    </row>
    <row r="208" spans="1:54">
      <c r="A208" s="604" t="s">
        <v>524</v>
      </c>
      <c r="B208" s="604" t="s">
        <v>523</v>
      </c>
      <c r="C208" s="604">
        <v>89.765000088765007</v>
      </c>
      <c r="D208" s="604">
        <v>89.765000088765007</v>
      </c>
      <c r="E208" s="604">
        <v>89.765000088765007</v>
      </c>
      <c r="F208" s="604">
        <v>89.765000088765007</v>
      </c>
      <c r="G208" s="604">
        <v>89.765000088765007</v>
      </c>
      <c r="H208" s="604">
        <v>89.765000088765007</v>
      </c>
      <c r="I208" s="604">
        <v>89.765000088765007</v>
      </c>
      <c r="J208" s="604">
        <v>89.765000088765007</v>
      </c>
      <c r="K208" s="604">
        <v>89.765000088765007</v>
      </c>
      <c r="L208" s="604">
        <v>94.440000093440005</v>
      </c>
      <c r="M208" s="604">
        <v>100.985000099985</v>
      </c>
      <c r="N208" s="604">
        <v>100.689451223571</v>
      </c>
      <c r="O208" s="604">
        <v>81.610909090916707</v>
      </c>
      <c r="P208" s="604">
        <v>72.044713804750003</v>
      </c>
      <c r="Q208" s="604">
        <v>77.803232323333305</v>
      </c>
      <c r="R208" s="604">
        <v>69.272592592666697</v>
      </c>
      <c r="S208" s="604">
        <v>77.236228956166698</v>
      </c>
      <c r="T208" s="604">
        <v>79.411313131166693</v>
      </c>
      <c r="U208" s="604">
        <v>72.938989898916702</v>
      </c>
      <c r="V208" s="604">
        <v>68.7582491583333</v>
      </c>
      <c r="W208" s="604">
        <v>68.292121212166705</v>
      </c>
      <c r="X208" s="604">
        <v>87.825925925999996</v>
      </c>
      <c r="Y208" s="604">
        <v>96.207499999999996</v>
      </c>
      <c r="Z208" s="604">
        <v>99.367661992999999</v>
      </c>
      <c r="AA208" s="604">
        <v>99.233333333000004</v>
      </c>
      <c r="AB208" s="604">
        <v>106.03166666600001</v>
      </c>
      <c r="AC208" s="604">
        <v>106.075833332917</v>
      </c>
      <c r="AD208" s="604">
        <v>109.849166666667</v>
      </c>
      <c r="AE208" s="604">
        <v>104.425833333333</v>
      </c>
      <c r="AF208" s="604">
        <v>116.041666666667</v>
      </c>
      <c r="AG208" s="604">
        <v>117.06125</v>
      </c>
      <c r="AH208" s="604">
        <v>111.675</v>
      </c>
      <c r="AI208" s="604">
        <v>113.39166666666701</v>
      </c>
      <c r="AJ208" s="604">
        <v>121.580833333333</v>
      </c>
      <c r="AK208" s="604">
        <v>116.405</v>
      </c>
      <c r="AL208" s="605">
        <v>112.11166666666701</v>
      </c>
      <c r="AM208" s="605">
        <v>111.71916666666699</v>
      </c>
      <c r="AN208" s="605">
        <v>115.87333333333299</v>
      </c>
      <c r="AO208" s="605">
        <v>127.5175</v>
      </c>
      <c r="AP208" s="605">
        <v>129.07499999999999</v>
      </c>
      <c r="AQ208" s="605">
        <v>137.643333333333</v>
      </c>
      <c r="AR208" s="605">
        <v>145.3125</v>
      </c>
      <c r="AS208" s="605">
        <v>139.19833333333301</v>
      </c>
      <c r="AT208" s="605">
        <v>122.18916666666701</v>
      </c>
      <c r="AU208" s="605">
        <v>111.79</v>
      </c>
      <c r="AV208" s="605">
        <v>109.245833333333</v>
      </c>
      <c r="AW208" s="605">
        <v>110.64083333333301</v>
      </c>
      <c r="AX208" s="605">
        <v>102.4375</v>
      </c>
      <c r="AY208" s="605">
        <v>101.334166666667</v>
      </c>
      <c r="AZ208" s="605">
        <v>106.740833333333</v>
      </c>
      <c r="BA208" s="605">
        <v>96.905833333333305</v>
      </c>
      <c r="BB208" s="605">
        <v>89.469166666666695</v>
      </c>
    </row>
    <row r="209" spans="1:54">
      <c r="A209" s="604" t="s">
        <v>522</v>
      </c>
      <c r="B209" s="604" t="s">
        <v>521</v>
      </c>
      <c r="C209" s="604">
        <v>3.3495833323333302</v>
      </c>
      <c r="D209" s="604">
        <v>3.34983333233333</v>
      </c>
      <c r="E209" s="604">
        <v>3.3496666656666698</v>
      </c>
      <c r="F209" s="604">
        <v>3.3496666656666698</v>
      </c>
      <c r="G209" s="604">
        <v>4.3499999999999997E-3</v>
      </c>
      <c r="H209" s="604">
        <v>4.4000000000000003E-3</v>
      </c>
      <c r="I209" s="604">
        <v>4.4000000000000003E-3</v>
      </c>
      <c r="J209" s="604">
        <v>4.4000000000000003E-3</v>
      </c>
      <c r="K209" s="604">
        <v>4.4000000000000003E-3</v>
      </c>
      <c r="L209" s="604">
        <v>4.4000000000000003E-3</v>
      </c>
      <c r="M209" s="604">
        <v>4.4000000000000003E-3</v>
      </c>
      <c r="N209" s="604">
        <v>4.4000000000000003E-3</v>
      </c>
      <c r="O209" s="604">
        <v>4.3E-3</v>
      </c>
      <c r="P209" s="604">
        <v>4.3E-3</v>
      </c>
      <c r="Q209" s="604">
        <v>4.3E-3</v>
      </c>
      <c r="R209" s="604">
        <v>4.3E-3</v>
      </c>
      <c r="S209" s="604">
        <v>4.3E-3</v>
      </c>
      <c r="T209" s="604">
        <v>4.3E-3</v>
      </c>
      <c r="U209" s="604">
        <v>4.3E-3</v>
      </c>
      <c r="V209" s="604">
        <v>4.3E-3</v>
      </c>
      <c r="W209" s="604">
        <v>4.3E-3</v>
      </c>
      <c r="X209" s="604">
        <v>4.3E-3</v>
      </c>
      <c r="Y209" s="604">
        <v>4.3E-3</v>
      </c>
      <c r="Z209" s="604">
        <v>4.3E-3</v>
      </c>
      <c r="AA209" s="604">
        <v>7.0166666666666702E-3</v>
      </c>
      <c r="AB209" s="604">
        <v>7.4999999999999997E-3</v>
      </c>
      <c r="AC209" s="604">
        <v>8.0833333333333295E-3</v>
      </c>
      <c r="AD209" s="604">
        <v>1.4500000000000001E-2</v>
      </c>
      <c r="AE209" s="604">
        <v>1.4500000000000001E-2</v>
      </c>
      <c r="AF209" s="604">
        <v>3.4691666666666697E-2</v>
      </c>
      <c r="AG209" s="604">
        <v>4.68916666666667E-2</v>
      </c>
      <c r="AH209" s="604">
        <v>5.6825000000000001E-2</v>
      </c>
      <c r="AI209" s="604">
        <v>6.8383333333333296E-2</v>
      </c>
      <c r="AJ209" s="604">
        <v>9.0841666666666696E-2</v>
      </c>
      <c r="AK209" s="604">
        <v>0.14685833333333301</v>
      </c>
      <c r="AL209" s="605">
        <v>0.17684166666666701</v>
      </c>
      <c r="AM209" s="605">
        <v>0.41735</v>
      </c>
      <c r="AN209" s="605">
        <v>0.48863333333333298</v>
      </c>
      <c r="AO209" s="605">
        <v>0.54756666666666698</v>
      </c>
      <c r="AP209" s="605">
        <v>0.60572499999999996</v>
      </c>
      <c r="AQ209" s="605">
        <v>0.67996666666666705</v>
      </c>
      <c r="AR209" s="605">
        <v>0.72365833333333296</v>
      </c>
      <c r="AS209" s="605">
        <v>1.1609499999999999</v>
      </c>
      <c r="AT209" s="605">
        <v>1.6069583333333299</v>
      </c>
      <c r="AU209" s="605">
        <v>1.89133333333333</v>
      </c>
      <c r="AV209" s="605">
        <v>2.08975</v>
      </c>
      <c r="AW209" s="605">
        <v>2.1469999999999998</v>
      </c>
      <c r="AX209" s="605">
        <v>2.1469999999999998</v>
      </c>
      <c r="AY209" s="605">
        <v>2.1469999999999998</v>
      </c>
      <c r="AZ209" s="605">
        <v>2.1469999999999998</v>
      </c>
      <c r="BA209" s="605">
        <v>2.5820603174603201</v>
      </c>
      <c r="BB209" s="605">
        <v>4.2892999999999999</v>
      </c>
    </row>
    <row r="210" spans="1:54">
      <c r="A210" s="604" t="s">
        <v>520</v>
      </c>
      <c r="B210" s="604" t="s">
        <v>519</v>
      </c>
      <c r="Z210" s="604">
        <v>1.0017709226849301</v>
      </c>
      <c r="AC210" s="604">
        <v>22.7444347826086</v>
      </c>
      <c r="AD210" s="604">
        <v>78.291398840579504</v>
      </c>
      <c r="AE210" s="604">
        <v>606.51826086956396</v>
      </c>
      <c r="AF210" s="604">
        <v>4463.9459694565103</v>
      </c>
      <c r="AG210" s="604">
        <v>6482.7957028985302</v>
      </c>
      <c r="AH210" s="604">
        <v>10037.034830917801</v>
      </c>
      <c r="AI210" s="604">
        <v>11202.1916666667</v>
      </c>
      <c r="AJ210" s="604">
        <v>10640.958333333299</v>
      </c>
      <c r="AK210" s="604">
        <v>10965.666666666701</v>
      </c>
      <c r="AL210" s="605">
        <v>11038.25</v>
      </c>
      <c r="AM210" s="605">
        <v>11032.583333333299</v>
      </c>
      <c r="AN210" s="605">
        <v>11683.333333333299</v>
      </c>
      <c r="AO210" s="605">
        <v>13268</v>
      </c>
      <c r="AP210" s="605">
        <v>13943.166666666701</v>
      </c>
      <c r="AQ210" s="605">
        <v>14167.75</v>
      </c>
      <c r="AR210" s="605">
        <v>14725.166666666701</v>
      </c>
      <c r="AS210" s="605">
        <v>15279.5</v>
      </c>
      <c r="AT210" s="605">
        <v>15509.583333333299</v>
      </c>
      <c r="AU210" s="605">
        <v>15746</v>
      </c>
      <c r="AV210" s="605">
        <v>15858.916666666701</v>
      </c>
      <c r="AW210" s="605">
        <v>15994.25</v>
      </c>
      <c r="AX210" s="605">
        <v>16105.125</v>
      </c>
      <c r="AY210" s="605">
        <v>16302.25</v>
      </c>
      <c r="AZ210" s="605">
        <v>17065.083333333299</v>
      </c>
      <c r="BA210" s="605">
        <v>18612.916666666701</v>
      </c>
      <c r="BB210" s="605">
        <v>20509.75</v>
      </c>
    </row>
    <row r="211" spans="1:54">
      <c r="A211" s="604" t="s">
        <v>518</v>
      </c>
      <c r="B211" s="604" t="s">
        <v>517</v>
      </c>
      <c r="C211" s="604">
        <v>1</v>
      </c>
      <c r="D211" s="604">
        <v>1</v>
      </c>
      <c r="E211" s="604">
        <v>1</v>
      </c>
      <c r="F211" s="604">
        <v>1</v>
      </c>
      <c r="G211" s="604">
        <v>1</v>
      </c>
      <c r="H211" s="604">
        <v>1</v>
      </c>
      <c r="I211" s="604">
        <v>1</v>
      </c>
      <c r="J211" s="604">
        <v>1</v>
      </c>
      <c r="K211" s="604">
        <v>1</v>
      </c>
      <c r="L211" s="604">
        <v>1</v>
      </c>
      <c r="M211" s="604">
        <v>1</v>
      </c>
      <c r="N211" s="604">
        <v>1</v>
      </c>
      <c r="O211" s="604">
        <v>1</v>
      </c>
      <c r="P211" s="604">
        <v>1</v>
      </c>
      <c r="Q211" s="604">
        <v>1</v>
      </c>
      <c r="R211" s="604">
        <v>1</v>
      </c>
      <c r="S211" s="604">
        <v>1</v>
      </c>
      <c r="T211" s="604">
        <v>1</v>
      </c>
      <c r="U211" s="604">
        <v>1</v>
      </c>
      <c r="V211" s="604">
        <v>1</v>
      </c>
      <c r="W211" s="604">
        <v>1</v>
      </c>
      <c r="X211" s="604">
        <v>1</v>
      </c>
      <c r="Y211" s="604">
        <v>1</v>
      </c>
      <c r="Z211" s="604">
        <v>1</v>
      </c>
      <c r="AA211" s="604">
        <v>1</v>
      </c>
      <c r="AB211" s="604">
        <v>1</v>
      </c>
      <c r="AC211" s="604">
        <v>1</v>
      </c>
      <c r="AD211" s="604">
        <v>1</v>
      </c>
      <c r="AE211" s="604">
        <v>1</v>
      </c>
      <c r="AF211" s="604">
        <v>1</v>
      </c>
      <c r="AG211" s="604">
        <v>1</v>
      </c>
      <c r="AH211" s="604">
        <v>1</v>
      </c>
      <c r="AI211" s="604">
        <v>1</v>
      </c>
      <c r="AJ211" s="604">
        <v>1</v>
      </c>
      <c r="AK211" s="604">
        <v>1</v>
      </c>
      <c r="AL211" s="605">
        <v>1</v>
      </c>
      <c r="AM211" s="605">
        <v>1</v>
      </c>
      <c r="AN211" s="605">
        <v>1</v>
      </c>
      <c r="AO211" s="605">
        <v>1</v>
      </c>
      <c r="AP211" s="605">
        <v>1</v>
      </c>
      <c r="AQ211" s="605">
        <v>1</v>
      </c>
      <c r="AR211" s="605">
        <v>1</v>
      </c>
      <c r="AS211" s="605">
        <v>1</v>
      </c>
      <c r="AT211" s="605">
        <v>1</v>
      </c>
      <c r="AU211" s="605">
        <v>1</v>
      </c>
      <c r="AV211" s="605">
        <v>1</v>
      </c>
      <c r="AW211" s="605">
        <v>1</v>
      </c>
      <c r="AX211" s="605">
        <v>1</v>
      </c>
      <c r="AY211" s="605">
        <v>1</v>
      </c>
      <c r="AZ211" s="605">
        <v>1</v>
      </c>
      <c r="BA211" s="605">
        <v>1</v>
      </c>
      <c r="BB211" s="605">
        <v>1</v>
      </c>
    </row>
    <row r="212" spans="1:54">
      <c r="A212" s="604" t="s">
        <v>516</v>
      </c>
      <c r="B212" s="604" t="s">
        <v>515</v>
      </c>
      <c r="AL212" s="605"/>
      <c r="AM212" s="605"/>
      <c r="AN212" s="605"/>
      <c r="AO212" s="605"/>
      <c r="AP212" s="605"/>
      <c r="AQ212" s="605"/>
      <c r="AR212" s="605"/>
      <c r="AS212" s="605"/>
      <c r="AT212" s="605"/>
      <c r="AU212" s="605"/>
      <c r="AV212" s="605"/>
      <c r="AW212" s="605"/>
      <c r="AX212" s="605"/>
      <c r="AY212" s="605"/>
      <c r="AZ212" s="605"/>
      <c r="BA212" s="605"/>
      <c r="BB212" s="605"/>
    </row>
    <row r="213" spans="1:54">
      <c r="A213" s="604" t="s">
        <v>514</v>
      </c>
      <c r="B213" s="604" t="s">
        <v>513</v>
      </c>
      <c r="AG213" s="604">
        <v>12.0100611997629</v>
      </c>
      <c r="AH213" s="604">
        <v>12.0100611997629</v>
      </c>
      <c r="AI213" s="604">
        <v>12.0100611997629</v>
      </c>
      <c r="AJ213" s="604">
        <v>12.0100611997629</v>
      </c>
      <c r="AK213" s="604">
        <v>12.0100611997629</v>
      </c>
      <c r="AL213" s="605">
        <v>40.839166816264701</v>
      </c>
      <c r="AM213" s="605">
        <v>94.156666999999999</v>
      </c>
      <c r="AN213" s="605">
        <v>129.28083333333299</v>
      </c>
      <c r="AO213" s="605">
        <v>135.881666666667</v>
      </c>
      <c r="AP213" s="605">
        <v>155.71833333333299</v>
      </c>
      <c r="AQ213" s="605">
        <v>161.71833333333299</v>
      </c>
      <c r="AR213" s="605">
        <v>168.67166666666699</v>
      </c>
      <c r="AS213" s="605">
        <v>175.625</v>
      </c>
      <c r="AT213" s="605">
        <v>183.44833333333301</v>
      </c>
      <c r="AU213" s="605">
        <v>184.775833333333</v>
      </c>
      <c r="AV213" s="605">
        <v>191.509166666667</v>
      </c>
      <c r="AW213" s="605">
        <v>197.04916666666699</v>
      </c>
      <c r="AX213" s="605">
        <v>198.95333333333301</v>
      </c>
      <c r="AY213" s="605">
        <v>199.76416666666699</v>
      </c>
      <c r="AZ213" s="605">
        <v>202.84666666666701</v>
      </c>
      <c r="BA213" s="605">
        <v>219.59</v>
      </c>
      <c r="BB213" s="605">
        <v>213.8</v>
      </c>
    </row>
    <row r="214" spans="1:54">
      <c r="A214" s="604" t="s">
        <v>512</v>
      </c>
      <c r="B214" s="604" t="s">
        <v>511</v>
      </c>
      <c r="C214" s="604">
        <v>0.71428599971428597</v>
      </c>
      <c r="D214" s="604">
        <v>0.71428599971428597</v>
      </c>
      <c r="E214" s="604">
        <v>0.71428599971428597</v>
      </c>
      <c r="F214" s="604">
        <v>0.71428599971428597</v>
      </c>
      <c r="G214" s="604">
        <v>0.71428599971428597</v>
      </c>
      <c r="H214" s="604">
        <v>0.71428599971428597</v>
      </c>
      <c r="I214" s="604">
        <v>0.71428599971428597</v>
      </c>
      <c r="J214" s="604">
        <v>0.71428599971428597</v>
      </c>
      <c r="K214" s="604">
        <v>0.71428599971428597</v>
      </c>
      <c r="L214" s="604">
        <v>0.71428599971428597</v>
      </c>
      <c r="M214" s="604">
        <v>0.71428599971428597</v>
      </c>
      <c r="N214" s="604">
        <v>0.71428599887889399</v>
      </c>
      <c r="O214" s="604">
        <v>0.71431749899999997</v>
      </c>
      <c r="P214" s="604">
        <v>0.65239666566666699</v>
      </c>
      <c r="Q214" s="604">
        <v>0.64345999899999995</v>
      </c>
      <c r="R214" s="604">
        <v>0.64322999950000004</v>
      </c>
      <c r="S214" s="604">
        <v>0.70098383316666701</v>
      </c>
      <c r="T214" s="604">
        <v>0.789727832416667</v>
      </c>
      <c r="U214" s="604">
        <v>0.80066666666666697</v>
      </c>
      <c r="V214" s="604">
        <v>0.793333333333333</v>
      </c>
      <c r="W214" s="604">
        <v>0.78866666666666696</v>
      </c>
      <c r="X214" s="604">
        <v>0.86958333333333304</v>
      </c>
      <c r="Y214" s="604">
        <v>0.92874999999999996</v>
      </c>
      <c r="Z214" s="604">
        <v>1.2589999999999999</v>
      </c>
      <c r="AA214" s="604">
        <v>1.81318833275</v>
      </c>
      <c r="AB214" s="604">
        <v>3.1396416662500002</v>
      </c>
      <c r="AC214" s="604">
        <v>7.7884491665833302</v>
      </c>
      <c r="AD214" s="604">
        <v>9.5194749999999999</v>
      </c>
      <c r="AE214" s="604">
        <v>8.2660250000000008</v>
      </c>
      <c r="AF214" s="604">
        <v>13.8136958333333</v>
      </c>
      <c r="AG214" s="604">
        <v>30.289108333333299</v>
      </c>
      <c r="AH214" s="604">
        <v>64.639708333333303</v>
      </c>
      <c r="AI214" s="604">
        <v>172.213783333333</v>
      </c>
      <c r="AJ214" s="604">
        <v>452.76266666666697</v>
      </c>
      <c r="AK214" s="604">
        <v>669.37062166666703</v>
      </c>
      <c r="AL214" s="605">
        <v>864.11916666666696</v>
      </c>
      <c r="AM214" s="605">
        <v>1207.9000000000001</v>
      </c>
      <c r="AN214" s="605">
        <v>1314.4974999999999</v>
      </c>
      <c r="AO214" s="605">
        <v>1862.0691666666701</v>
      </c>
      <c r="AP214" s="605">
        <v>2388.0191666666701</v>
      </c>
      <c r="AQ214" s="605">
        <v>3110.8441666666699</v>
      </c>
      <c r="AR214" s="605">
        <v>3610.9349999999999</v>
      </c>
      <c r="AS214" s="605">
        <v>4398.5950000000003</v>
      </c>
      <c r="AT214" s="605">
        <v>4733.2710464987204</v>
      </c>
      <c r="AU214" s="605">
        <v>4778.8753864357896</v>
      </c>
      <c r="AV214" s="605">
        <v>4463.50331051587</v>
      </c>
      <c r="AW214" s="605">
        <v>3603.0720425824902</v>
      </c>
      <c r="AX214" s="605">
        <v>4002.5226650364302</v>
      </c>
      <c r="AY214" s="605">
        <v>3745.66069008764</v>
      </c>
      <c r="AZ214" s="605">
        <v>5046.1092452123503</v>
      </c>
      <c r="BA214" s="605">
        <v>4797.1368750000001</v>
      </c>
      <c r="BB214" s="605">
        <v>4860.6655320934897</v>
      </c>
    </row>
    <row r="215" spans="1:54">
      <c r="A215" s="604" t="s">
        <v>510</v>
      </c>
      <c r="B215" s="604" t="s">
        <v>509</v>
      </c>
      <c r="C215" s="604">
        <v>7.1428600071428601E-4</v>
      </c>
      <c r="D215" s="604">
        <v>7.1428600071428601E-4</v>
      </c>
      <c r="E215" s="604">
        <v>7.1428600071428601E-4</v>
      </c>
      <c r="F215" s="604">
        <v>7.1428600071428601E-4</v>
      </c>
      <c r="G215" s="604">
        <v>7.1428600071428601E-4</v>
      </c>
      <c r="H215" s="604">
        <v>7.1428600071428601E-4</v>
      </c>
      <c r="I215" s="604">
        <v>7.1428600071428601E-4</v>
      </c>
      <c r="J215" s="604">
        <v>7.1428600071428601E-4</v>
      </c>
      <c r="K215" s="604">
        <v>7.1428600071428601E-4</v>
      </c>
      <c r="L215" s="604">
        <v>7.1428600071428601E-4</v>
      </c>
      <c r="M215" s="604">
        <v>7.1428600071428601E-4</v>
      </c>
      <c r="N215" s="604">
        <v>7.1219542995242695E-4</v>
      </c>
      <c r="O215" s="604">
        <v>6.5783174204698505E-4</v>
      </c>
      <c r="P215" s="604">
        <v>5.8571488122451999E-4</v>
      </c>
      <c r="Q215" s="604">
        <v>5.8357882281972399E-4</v>
      </c>
      <c r="R215" s="604">
        <v>5.7076428281416605E-4</v>
      </c>
      <c r="S215" s="604">
        <v>6.2607704338503499E-4</v>
      </c>
      <c r="T215" s="604">
        <v>6.2906376559987204E-4</v>
      </c>
      <c r="U215" s="604">
        <v>6.7482402076295101E-4</v>
      </c>
      <c r="V215" s="604">
        <v>6.8049712441124505E-4</v>
      </c>
      <c r="W215" s="604">
        <v>6.4529051059388995E-4</v>
      </c>
      <c r="X215" s="604">
        <v>6.9097568056162499E-4</v>
      </c>
      <c r="Y215" s="604">
        <v>7.5994560388581401E-4</v>
      </c>
      <c r="Z215" s="604">
        <v>1.01423413220455E-3</v>
      </c>
      <c r="AA215" s="604">
        <v>1.25893678408442E-3</v>
      </c>
      <c r="AB215" s="604">
        <v>1.6155163771118799E-3</v>
      </c>
      <c r="AC215" s="604">
        <v>1.6684764684788899E-3</v>
      </c>
      <c r="AD215" s="604">
        <v>1.6634624460731601E-3</v>
      </c>
      <c r="AE215" s="604">
        <v>1.80773447752897E-3</v>
      </c>
      <c r="AF215" s="604">
        <v>2.12134031008689E-3</v>
      </c>
      <c r="AG215" s="604">
        <v>2.45451835023142E-3</v>
      </c>
      <c r="AH215" s="604">
        <v>3.6254886572367698E-3</v>
      </c>
      <c r="AI215" s="604">
        <v>5.1042665511594996E-3</v>
      </c>
      <c r="AJ215" s="604">
        <v>6.4904940995879198E-3</v>
      </c>
      <c r="AK215" s="604">
        <v>8.1607990595128806E-3</v>
      </c>
      <c r="AL215" s="605">
        <v>8.6752193293132395E-3</v>
      </c>
      <c r="AM215" s="605">
        <v>1.00137132167889E-2</v>
      </c>
      <c r="AN215" s="605">
        <v>1.21250465891802E-2</v>
      </c>
      <c r="AO215" s="605">
        <v>2.3706012838122799E-2</v>
      </c>
      <c r="AP215" s="605">
        <v>3.8344710205420497E-2</v>
      </c>
      <c r="AQ215" s="605">
        <v>4.4468376417429997E-2</v>
      </c>
      <c r="AR215" s="605">
        <v>5.5114659712586597E-2</v>
      </c>
      <c r="AS215" s="605">
        <v>5.5098290581033799E-2</v>
      </c>
      <c r="AT215" s="605">
        <v>0.69821607130572305</v>
      </c>
      <c r="AU215" s="605">
        <v>5.0744194146319499</v>
      </c>
      <c r="AV215" s="605">
        <v>22.389039604825498</v>
      </c>
      <c r="AW215" s="605">
        <v>164.547356500646</v>
      </c>
      <c r="AX215" s="605"/>
      <c r="AY215" s="605"/>
      <c r="AZ215" s="605"/>
      <c r="BA215" s="605"/>
      <c r="BB215" s="605"/>
    </row>
    <row r="220" spans="1:54">
      <c r="A220" s="609" t="s">
        <v>972</v>
      </c>
    </row>
    <row r="221" spans="1:54">
      <c r="A221" s="604" t="s">
        <v>974</v>
      </c>
    </row>
    <row r="222" spans="1:54">
      <c r="A222" s="604" t="s">
        <v>973</v>
      </c>
    </row>
    <row r="224" spans="1:54">
      <c r="A224" s="604" t="s">
        <v>1040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604" customWidth="1"/>
    <col min="2" max="2" width="12" style="604" hidden="1" customWidth="1"/>
    <col min="3" max="22" width="5" style="604" hidden="1" customWidth="1"/>
    <col min="23" max="37" width="11.5" style="604" hidden="1" customWidth="1"/>
    <col min="38" max="39" width="11.5" style="604" customWidth="1"/>
    <col min="40" max="43" width="10.5" style="604" customWidth="1"/>
    <col min="44" max="51" width="10.5" style="604" bestFit="1" customWidth="1"/>
    <col min="52" max="52" width="11.1640625" style="604" bestFit="1" customWidth="1"/>
    <col min="53" max="54" width="10.5" style="604" bestFit="1" customWidth="1"/>
    <col min="55" max="55" width="5" style="604" bestFit="1" customWidth="1"/>
    <col min="56" max="16384" width="8.83203125" style="604"/>
  </cols>
  <sheetData>
    <row r="1" spans="1:55" s="610" customFormat="1">
      <c r="A1" s="610" t="s">
        <v>971</v>
      </c>
      <c r="B1" s="610" t="s">
        <v>970</v>
      </c>
      <c r="C1" s="610" t="s">
        <v>969</v>
      </c>
      <c r="D1" s="610" t="s">
        <v>968</v>
      </c>
      <c r="E1" s="610" t="s">
        <v>967</v>
      </c>
      <c r="F1" s="610" t="s">
        <v>966</v>
      </c>
      <c r="G1" s="610" t="s">
        <v>965</v>
      </c>
      <c r="H1" s="610" t="s">
        <v>964</v>
      </c>
      <c r="I1" s="610" t="s">
        <v>963</v>
      </c>
      <c r="J1" s="610" t="s">
        <v>962</v>
      </c>
      <c r="K1" s="610" t="s">
        <v>961</v>
      </c>
      <c r="L1" s="610" t="s">
        <v>960</v>
      </c>
      <c r="M1" s="610" t="s">
        <v>959</v>
      </c>
      <c r="N1" s="610" t="s">
        <v>958</v>
      </c>
      <c r="O1" s="610" t="s">
        <v>957</v>
      </c>
      <c r="P1" s="610" t="s">
        <v>956</v>
      </c>
      <c r="Q1" s="610" t="s">
        <v>955</v>
      </c>
      <c r="R1" s="610" t="s">
        <v>954</v>
      </c>
      <c r="S1" s="610" t="s">
        <v>953</v>
      </c>
      <c r="T1" s="610" t="s">
        <v>952</v>
      </c>
      <c r="U1" s="610" t="s">
        <v>951</v>
      </c>
      <c r="V1" s="610" t="s">
        <v>950</v>
      </c>
      <c r="W1" s="610" t="s">
        <v>949</v>
      </c>
      <c r="X1" s="610" t="s">
        <v>948</v>
      </c>
      <c r="Y1" s="610" t="s">
        <v>947</v>
      </c>
      <c r="Z1" s="610" t="s">
        <v>946</v>
      </c>
      <c r="AA1" s="610" t="s">
        <v>945</v>
      </c>
      <c r="AB1" s="610" t="s">
        <v>944</v>
      </c>
      <c r="AC1" s="610" t="s">
        <v>943</v>
      </c>
      <c r="AD1" s="610" t="s">
        <v>942</v>
      </c>
      <c r="AE1" s="610" t="s">
        <v>941</v>
      </c>
      <c r="AF1" s="610" t="s">
        <v>940</v>
      </c>
      <c r="AG1" s="610" t="s">
        <v>939</v>
      </c>
      <c r="AH1" s="610" t="s">
        <v>938</v>
      </c>
      <c r="AI1" s="610" t="s">
        <v>937</v>
      </c>
      <c r="AJ1" s="610" t="s">
        <v>936</v>
      </c>
      <c r="AK1" s="610" t="s">
        <v>935</v>
      </c>
      <c r="AL1" s="610" t="s">
        <v>934</v>
      </c>
      <c r="AM1" s="610" t="s">
        <v>933</v>
      </c>
      <c r="AN1" s="610" t="s">
        <v>932</v>
      </c>
      <c r="AO1" s="610" t="s">
        <v>931</v>
      </c>
      <c r="AP1" s="610" t="s">
        <v>930</v>
      </c>
      <c r="AQ1" s="610" t="s">
        <v>929</v>
      </c>
      <c r="AR1" s="610" t="s">
        <v>928</v>
      </c>
      <c r="AS1" s="610" t="s">
        <v>927</v>
      </c>
      <c r="AT1" s="610" t="s">
        <v>926</v>
      </c>
      <c r="AU1" s="610" t="s">
        <v>925</v>
      </c>
      <c r="AV1" s="610" t="s">
        <v>924</v>
      </c>
      <c r="AW1" s="610" t="s">
        <v>923</v>
      </c>
      <c r="AX1" s="610" t="s">
        <v>922</v>
      </c>
      <c r="AY1" s="610" t="s">
        <v>921</v>
      </c>
      <c r="AZ1" s="610" t="s">
        <v>920</v>
      </c>
      <c r="BA1" s="610" t="s">
        <v>919</v>
      </c>
      <c r="BB1" s="610" t="s">
        <v>918</v>
      </c>
      <c r="BC1" s="610" t="s">
        <v>917</v>
      </c>
    </row>
    <row r="2" spans="1:55" hidden="1">
      <c r="A2" s="604" t="s">
        <v>975</v>
      </c>
      <c r="B2" s="604" t="s">
        <v>976</v>
      </c>
    </row>
    <row r="3" spans="1:55" hidden="1">
      <c r="A3" s="604" t="s">
        <v>977</v>
      </c>
      <c r="B3" s="604" t="s">
        <v>978</v>
      </c>
    </row>
    <row r="4" spans="1:55" hidden="1">
      <c r="A4" s="604" t="s">
        <v>979</v>
      </c>
      <c r="B4" s="604" t="s">
        <v>980</v>
      </c>
    </row>
    <row r="5" spans="1:55" hidden="1">
      <c r="A5" s="604" t="s">
        <v>981</v>
      </c>
      <c r="B5" s="604" t="s">
        <v>982</v>
      </c>
    </row>
    <row r="6" spans="1:55" hidden="1">
      <c r="A6" s="604" t="s">
        <v>983</v>
      </c>
      <c r="B6" s="604" t="s">
        <v>984</v>
      </c>
    </row>
    <row r="7" spans="1:55" hidden="1">
      <c r="A7" s="604" t="s">
        <v>985</v>
      </c>
      <c r="B7" s="604" t="s">
        <v>986</v>
      </c>
    </row>
    <row r="8" spans="1:55" hidden="1">
      <c r="A8" s="604" t="s">
        <v>987</v>
      </c>
      <c r="B8" s="604" t="s">
        <v>988</v>
      </c>
    </row>
    <row r="9" spans="1:55" hidden="1">
      <c r="A9" s="604" t="s">
        <v>989</v>
      </c>
      <c r="B9" s="604" t="s">
        <v>990</v>
      </c>
    </row>
    <row r="10" spans="1:55" hidden="1">
      <c r="A10" s="604" t="s">
        <v>991</v>
      </c>
      <c r="B10" s="604" t="s">
        <v>992</v>
      </c>
    </row>
    <row r="11" spans="1:55" hidden="1">
      <c r="A11" s="604" t="s">
        <v>993</v>
      </c>
      <c r="B11" s="604" t="s">
        <v>994</v>
      </c>
    </row>
    <row r="12" spans="1:55" hidden="1">
      <c r="A12" s="604" t="s">
        <v>995</v>
      </c>
      <c r="B12" s="604" t="s">
        <v>996</v>
      </c>
    </row>
    <row r="13" spans="1:55" hidden="1">
      <c r="A13" s="604" t="s">
        <v>997</v>
      </c>
      <c r="B13" s="604" t="s">
        <v>998</v>
      </c>
    </row>
    <row r="14" spans="1:55" hidden="1">
      <c r="A14" s="604" t="s">
        <v>999</v>
      </c>
      <c r="B14" s="604" t="s">
        <v>1000</v>
      </c>
    </row>
    <row r="15" spans="1:55" hidden="1">
      <c r="A15" s="604" t="s">
        <v>1001</v>
      </c>
      <c r="B15" s="604" t="s">
        <v>1002</v>
      </c>
    </row>
    <row r="16" spans="1:55" hidden="1">
      <c r="A16" s="604" t="s">
        <v>1003</v>
      </c>
      <c r="B16" s="604" t="s">
        <v>1004</v>
      </c>
    </row>
    <row r="17" spans="1:2" hidden="1">
      <c r="A17" s="604" t="s">
        <v>1005</v>
      </c>
      <c r="B17" s="604" t="s">
        <v>1006</v>
      </c>
    </row>
    <row r="18" spans="1:2" hidden="1">
      <c r="A18" s="604" t="s">
        <v>1007</v>
      </c>
      <c r="B18" s="604" t="s">
        <v>1008</v>
      </c>
    </row>
    <row r="19" spans="1:2" hidden="1">
      <c r="A19" s="604" t="s">
        <v>1009</v>
      </c>
      <c r="B19" s="604" t="s">
        <v>1010</v>
      </c>
    </row>
    <row r="20" spans="1:2" hidden="1">
      <c r="A20" s="604" t="s">
        <v>1011</v>
      </c>
      <c r="B20" s="604" t="s">
        <v>1012</v>
      </c>
    </row>
    <row r="21" spans="1:2" hidden="1">
      <c r="A21" s="604" t="s">
        <v>1013</v>
      </c>
      <c r="B21" s="604" t="s">
        <v>1014</v>
      </c>
    </row>
    <row r="22" spans="1:2" hidden="1">
      <c r="A22" s="604" t="s">
        <v>1015</v>
      </c>
      <c r="B22" s="604" t="s">
        <v>1016</v>
      </c>
    </row>
    <row r="23" spans="1:2" hidden="1">
      <c r="A23" s="604" t="s">
        <v>1017</v>
      </c>
      <c r="B23" s="604" t="s">
        <v>1018</v>
      </c>
    </row>
    <row r="24" spans="1:2" hidden="1">
      <c r="A24" s="604" t="s">
        <v>1019</v>
      </c>
      <c r="B24" s="604" t="s">
        <v>1020</v>
      </c>
    </row>
    <row r="25" spans="1:2" hidden="1">
      <c r="A25" s="604" t="s">
        <v>1021</v>
      </c>
      <c r="B25" s="604" t="s">
        <v>1022</v>
      </c>
    </row>
    <row r="26" spans="1:2" hidden="1">
      <c r="A26" s="604" t="s">
        <v>1023</v>
      </c>
      <c r="B26" s="604" t="s">
        <v>1024</v>
      </c>
    </row>
    <row r="27" spans="1:2" hidden="1">
      <c r="A27" s="604" t="s">
        <v>1025</v>
      </c>
      <c r="B27" s="604" t="s">
        <v>1026</v>
      </c>
    </row>
    <row r="28" spans="1:2" hidden="1">
      <c r="A28" s="604" t="s">
        <v>1027</v>
      </c>
      <c r="B28" s="604" t="s">
        <v>1028</v>
      </c>
    </row>
    <row r="29" spans="1:2" hidden="1">
      <c r="A29" s="604" t="s">
        <v>1029</v>
      </c>
      <c r="B29" s="604" t="s">
        <v>1030</v>
      </c>
    </row>
    <row r="30" spans="1:2" hidden="1">
      <c r="A30" s="604" t="s">
        <v>1031</v>
      </c>
      <c r="B30" s="604" t="s">
        <v>1032</v>
      </c>
    </row>
    <row r="31" spans="1:2" hidden="1">
      <c r="A31" s="604" t="s">
        <v>1033</v>
      </c>
      <c r="B31" s="604" t="s">
        <v>1034</v>
      </c>
    </row>
    <row r="32" spans="1:2" hidden="1">
      <c r="A32" s="604" t="s">
        <v>1035</v>
      </c>
      <c r="B32" s="604" t="s">
        <v>1036</v>
      </c>
    </row>
    <row r="33" spans="1:54" hidden="1">
      <c r="A33" s="604" t="s">
        <v>1037</v>
      </c>
      <c r="B33" s="604" t="s">
        <v>1038</v>
      </c>
    </row>
    <row r="34" spans="1:54">
      <c r="A34" s="604" t="s">
        <v>419</v>
      </c>
      <c r="B34" s="604" t="s">
        <v>916</v>
      </c>
      <c r="AN34" s="605"/>
      <c r="AO34" s="605"/>
      <c r="AP34" s="605"/>
      <c r="AQ34" s="605"/>
      <c r="AR34" s="605"/>
      <c r="AS34" s="605">
        <v>11.908541720000001</v>
      </c>
      <c r="AT34" s="605">
        <v>13.029249993000001</v>
      </c>
      <c r="AU34" s="605">
        <v>14.097744266999999</v>
      </c>
      <c r="AV34" s="605">
        <v>15.132160000000001</v>
      </c>
      <c r="AW34" s="605">
        <v>15.710508548</v>
      </c>
      <c r="AX34" s="605">
        <v>16.600524013000001</v>
      </c>
      <c r="AY34" s="605">
        <v>19.195009683999999</v>
      </c>
      <c r="AZ34" s="605">
        <v>18.048097168000002</v>
      </c>
      <c r="BA34" s="605">
        <v>19.612825078</v>
      </c>
      <c r="BB34" s="605">
        <v>21.651977876</v>
      </c>
    </row>
    <row r="35" spans="1:54">
      <c r="A35" s="604" t="s">
        <v>915</v>
      </c>
      <c r="B35" s="604" t="s">
        <v>914</v>
      </c>
      <c r="W35" s="604">
        <v>2.8720267829999999</v>
      </c>
      <c r="X35" s="604">
        <v>2.5687408853</v>
      </c>
      <c r="Y35" s="604">
        <v>2.4207927565</v>
      </c>
      <c r="Z35" s="604">
        <v>2.3282911097999999</v>
      </c>
      <c r="AA35" s="604">
        <v>2.2433765192999999</v>
      </c>
      <c r="AB35" s="604">
        <v>2.1845402744000002</v>
      </c>
      <c r="AC35" s="604">
        <v>2.0859506382999999</v>
      </c>
      <c r="AD35" s="604">
        <v>2.0265740048000001</v>
      </c>
      <c r="AE35" s="604">
        <v>1.9583762211</v>
      </c>
      <c r="AF35" s="604">
        <v>1.8873294472</v>
      </c>
      <c r="AG35" s="604">
        <v>1.8098436306000001</v>
      </c>
      <c r="AH35" s="604">
        <v>2.4254449975000001</v>
      </c>
      <c r="AI35" s="604">
        <v>8.3064188743000003</v>
      </c>
      <c r="AJ35" s="604">
        <v>17.462307669000001</v>
      </c>
      <c r="AK35" s="604">
        <v>23.688411792</v>
      </c>
      <c r="AL35" s="604">
        <v>24.440054198999999</v>
      </c>
      <c r="AM35" s="604">
        <v>30.839464033999999</v>
      </c>
      <c r="AN35" s="605">
        <v>34.474846395999997</v>
      </c>
      <c r="AO35" s="605">
        <v>38.605905182999997</v>
      </c>
      <c r="AP35" s="605">
        <v>39.751064349000004</v>
      </c>
      <c r="AQ35" s="605">
        <v>40.590640182000001</v>
      </c>
      <c r="AR35" s="605">
        <v>41.063431624000003</v>
      </c>
      <c r="AS35" s="605">
        <v>41.740783549</v>
      </c>
      <c r="AT35" s="605">
        <v>42.262822763999999</v>
      </c>
      <c r="AU35" s="605">
        <v>43.576733328000003</v>
      </c>
      <c r="AV35" s="605">
        <v>43.639993971999999</v>
      </c>
      <c r="AW35" s="605">
        <v>41.762869369999997</v>
      </c>
      <c r="AX35" s="605">
        <v>42.542776167</v>
      </c>
      <c r="AY35" s="605">
        <v>41.813036034</v>
      </c>
      <c r="AZ35" s="605">
        <v>42.048236549999999</v>
      </c>
      <c r="BA35" s="605">
        <v>44.564962874000003</v>
      </c>
      <c r="BB35" s="605">
        <v>45.857265785000003</v>
      </c>
    </row>
    <row r="36" spans="1:54">
      <c r="A36" s="604" t="s">
        <v>913</v>
      </c>
      <c r="B36" s="604" t="s">
        <v>912</v>
      </c>
      <c r="W36" s="604">
        <v>2.8455985817</v>
      </c>
      <c r="X36" s="604">
        <v>2.9752086519000001</v>
      </c>
      <c r="Y36" s="604">
        <v>2.8587445298</v>
      </c>
      <c r="Z36" s="604">
        <v>2.9370984720000002</v>
      </c>
      <c r="AA36" s="604">
        <v>3.0695170752999998</v>
      </c>
      <c r="AB36" s="604">
        <v>3.126662692</v>
      </c>
      <c r="AC36" s="604">
        <v>3.1318425678000001</v>
      </c>
      <c r="AD36" s="604">
        <v>3.3117293373000001</v>
      </c>
      <c r="AE36" s="604">
        <v>3.4902603072999998</v>
      </c>
      <c r="AF36" s="604">
        <v>3.9022041203</v>
      </c>
      <c r="AG36" s="604">
        <v>4.8972628318</v>
      </c>
      <c r="AH36" s="604">
        <v>7.2838991233000003</v>
      </c>
      <c r="AI36" s="604">
        <v>8.6977714615000004</v>
      </c>
      <c r="AJ36" s="604">
        <v>9.6707721715999995</v>
      </c>
      <c r="AK36" s="604">
        <v>12.233723317999999</v>
      </c>
      <c r="AL36" s="604">
        <v>15.372134027</v>
      </c>
      <c r="AM36" s="604">
        <v>18.733101114</v>
      </c>
      <c r="AN36" s="605">
        <v>19.665677229</v>
      </c>
      <c r="AO36" s="605">
        <v>18.786012551999999</v>
      </c>
      <c r="AP36" s="605">
        <v>20.524548361000001</v>
      </c>
      <c r="AQ36" s="605">
        <v>25.031581839000001</v>
      </c>
      <c r="AR36" s="605">
        <v>24.650752885999999</v>
      </c>
      <c r="AS36" s="605">
        <v>24.719265198999999</v>
      </c>
      <c r="AT36" s="605">
        <v>26.224437715000001</v>
      </c>
      <c r="AU36" s="605">
        <v>28.218572462000001</v>
      </c>
      <c r="AV36" s="605">
        <v>31.807369999999999</v>
      </c>
      <c r="AW36" s="605">
        <v>34.289948228999997</v>
      </c>
      <c r="AX36" s="605">
        <v>35.766842611000001</v>
      </c>
      <c r="AY36" s="605">
        <v>40.102769737999999</v>
      </c>
      <c r="AZ36" s="605">
        <v>35.122193643000003</v>
      </c>
      <c r="BA36" s="605">
        <v>40.541657065999999</v>
      </c>
      <c r="BB36" s="605">
        <v>44.191325343000003</v>
      </c>
    </row>
    <row r="37" spans="1:54">
      <c r="A37" s="604" t="s">
        <v>911</v>
      </c>
      <c r="B37" s="604" t="s">
        <v>910</v>
      </c>
      <c r="AN37" s="605"/>
      <c r="AO37" s="605"/>
      <c r="AP37" s="605"/>
      <c r="AQ37" s="605"/>
      <c r="AR37" s="605"/>
      <c r="AS37" s="605"/>
      <c r="AT37" s="605"/>
      <c r="AU37" s="605"/>
      <c r="AV37" s="605"/>
      <c r="AW37" s="605"/>
      <c r="AX37" s="605"/>
      <c r="AY37" s="605"/>
      <c r="AZ37" s="605"/>
      <c r="BA37" s="605"/>
      <c r="BB37" s="605"/>
    </row>
    <row r="38" spans="1:54">
      <c r="A38" s="604" t="s">
        <v>909</v>
      </c>
      <c r="B38" s="604" t="s">
        <v>908</v>
      </c>
      <c r="AN38" s="605"/>
      <c r="AO38" s="605"/>
      <c r="AP38" s="605"/>
      <c r="AQ38" s="605"/>
      <c r="AR38" s="605"/>
      <c r="AS38" s="605"/>
      <c r="AT38" s="605"/>
      <c r="AU38" s="605"/>
      <c r="AV38" s="605"/>
      <c r="AW38" s="605"/>
      <c r="AX38" s="605"/>
      <c r="AY38" s="605"/>
      <c r="AZ38" s="605"/>
      <c r="BA38" s="605"/>
      <c r="BB38" s="605"/>
    </row>
    <row r="39" spans="1:54">
      <c r="A39" s="604" t="s">
        <v>907</v>
      </c>
      <c r="B39" s="604" t="s">
        <v>906</v>
      </c>
      <c r="AB39" s="604">
        <v>1.212401353E-8</v>
      </c>
      <c r="AC39" s="604">
        <v>1.0775591057000001E-8</v>
      </c>
      <c r="AD39" s="604">
        <v>1.1270531978E-8</v>
      </c>
      <c r="AE39" s="604">
        <v>1.1140830426E-8</v>
      </c>
      <c r="AF39" s="604">
        <v>1.2447522297E-8</v>
      </c>
      <c r="AG39" s="604">
        <v>1.3294931096E-8</v>
      </c>
      <c r="AH39" s="604">
        <v>3.4125001394000002E-8</v>
      </c>
      <c r="AI39" s="604">
        <v>1.1788955688E-7</v>
      </c>
      <c r="AJ39" s="604">
        <v>1.5611500375000001E-6</v>
      </c>
      <c r="AK39" s="604">
        <v>3.403646518E-5</v>
      </c>
      <c r="AL39" s="604">
        <v>6.6365809048999995E-4</v>
      </c>
      <c r="AM39" s="604">
        <v>3.5863014074999998E-2</v>
      </c>
      <c r="AN39" s="605">
        <v>6.8370823979999995E-2</v>
      </c>
      <c r="AO39" s="605">
        <v>9.1235508362999998E-2</v>
      </c>
      <c r="AP39" s="605">
        <v>0.59070046322000003</v>
      </c>
      <c r="AQ39" s="605">
        <v>2.9963711528000001</v>
      </c>
      <c r="AR39" s="605">
        <v>6.1083786206999999</v>
      </c>
      <c r="AS39" s="605">
        <v>13.254185514</v>
      </c>
      <c r="AT39" s="605">
        <v>26.290964804000001</v>
      </c>
      <c r="AU39" s="605">
        <v>36.492675016</v>
      </c>
      <c r="AV39" s="605">
        <v>44.487552958999999</v>
      </c>
      <c r="AW39" s="605">
        <v>48.717632846999997</v>
      </c>
      <c r="AX39" s="605">
        <v>53.318303043999997</v>
      </c>
      <c r="AY39" s="605">
        <v>62.431623111</v>
      </c>
      <c r="AZ39" s="605">
        <v>57.048922705999999</v>
      </c>
      <c r="BA39" s="605">
        <v>69.334690499000004</v>
      </c>
      <c r="BB39" s="605">
        <v>84.214372777999998</v>
      </c>
    </row>
    <row r="40" spans="1:54">
      <c r="A40" s="604" t="s">
        <v>905</v>
      </c>
      <c r="B40" s="604" t="s">
        <v>904</v>
      </c>
      <c r="W40" s="604">
        <v>1.2093353389999999</v>
      </c>
      <c r="X40" s="604">
        <v>1.2012700809000001</v>
      </c>
      <c r="Y40" s="604">
        <v>1.2528996637000001</v>
      </c>
      <c r="Z40" s="604">
        <v>1.2792114565999999</v>
      </c>
      <c r="AA40" s="604">
        <v>1.2716880814</v>
      </c>
      <c r="AB40" s="604">
        <v>1.3294147624999999</v>
      </c>
      <c r="AC40" s="604">
        <v>1.405249194</v>
      </c>
      <c r="AD40" s="604">
        <v>1.4691435923</v>
      </c>
      <c r="AE40" s="604">
        <v>1.5921815412</v>
      </c>
      <c r="AF40" s="604">
        <v>1.5993297724</v>
      </c>
      <c r="AG40" s="604">
        <v>1.5757524441999999</v>
      </c>
      <c r="AH40" s="604">
        <v>1.5653261512000001</v>
      </c>
      <c r="AI40" s="604">
        <v>1.5696812812000001</v>
      </c>
      <c r="AJ40" s="604">
        <v>1.5701680281999999</v>
      </c>
      <c r="AK40" s="604">
        <v>1.5853226815999999</v>
      </c>
      <c r="AL40" s="604">
        <v>1.5977238796</v>
      </c>
      <c r="AM40" s="604">
        <v>1.6103505991</v>
      </c>
      <c r="AN40" s="605">
        <v>1.6142520284999999</v>
      </c>
      <c r="AO40" s="605">
        <v>1.6303498148</v>
      </c>
      <c r="AP40" s="605">
        <v>1.6524488448000001</v>
      </c>
      <c r="AQ40" s="605">
        <v>1.8596721314</v>
      </c>
      <c r="AR40" s="605">
        <v>1.8546532296</v>
      </c>
      <c r="AS40" s="605">
        <v>1.8379200472999999</v>
      </c>
      <c r="AT40" s="605">
        <v>1.7782821073999999</v>
      </c>
      <c r="AU40" s="605">
        <v>1.7571425345</v>
      </c>
      <c r="AV40" s="605">
        <v>1.774195</v>
      </c>
      <c r="AW40" s="605">
        <v>1.7244950497</v>
      </c>
      <c r="AX40" s="605">
        <v>1.7355098535</v>
      </c>
      <c r="AY40" s="605">
        <v>1.7744702206</v>
      </c>
      <c r="AZ40" s="605">
        <v>1.7811594925000001</v>
      </c>
      <c r="BA40" s="605">
        <v>1.8248812353999999</v>
      </c>
      <c r="BB40" s="605">
        <v>1.8221264438</v>
      </c>
    </row>
    <row r="41" spans="1:54">
      <c r="A41" s="604" t="s">
        <v>903</v>
      </c>
      <c r="B41" s="604" t="s">
        <v>902</v>
      </c>
      <c r="W41" s="604">
        <v>2.8379058438E-8</v>
      </c>
      <c r="X41" s="604">
        <v>5.3545695240000003E-8</v>
      </c>
      <c r="Y41" s="604">
        <v>1.5525658248000001E-7</v>
      </c>
      <c r="Z41" s="604">
        <v>7.2038423904999995E-7</v>
      </c>
      <c r="AA41" s="604">
        <v>4.9069250955999997E-6</v>
      </c>
      <c r="AB41" s="604">
        <v>3.4559145950000003E-5</v>
      </c>
      <c r="AC41" s="604">
        <v>5.8973765775999997E-5</v>
      </c>
      <c r="AD41" s="604">
        <v>1.3010927553999999E-4</v>
      </c>
      <c r="AE41" s="604">
        <v>6.1418439742000005E-4</v>
      </c>
      <c r="AF41" s="604">
        <v>1.8690092689000001E-2</v>
      </c>
      <c r="AG41" s="604">
        <v>0.39197861704999998</v>
      </c>
      <c r="AH41" s="604">
        <v>0.88311541123000004</v>
      </c>
      <c r="AI41" s="604">
        <v>0.96800020834</v>
      </c>
      <c r="AJ41" s="604">
        <v>0.93334051456</v>
      </c>
      <c r="AK41" s="604">
        <v>0.94077986635999999</v>
      </c>
      <c r="AL41" s="604">
        <v>0.94849118224999995</v>
      </c>
      <c r="AM41" s="604">
        <v>0.93149964048</v>
      </c>
      <c r="AN41" s="605">
        <v>0.90964211735</v>
      </c>
      <c r="AO41" s="605">
        <v>0.88174369585000001</v>
      </c>
      <c r="AP41" s="605">
        <v>0.85304160223000003</v>
      </c>
      <c r="AQ41" s="605">
        <v>0.84363602430999995</v>
      </c>
      <c r="AR41" s="605">
        <v>0.81589453633999998</v>
      </c>
      <c r="AS41" s="605">
        <v>1.0481723105</v>
      </c>
      <c r="AT41" s="605">
        <v>1.1342908526</v>
      </c>
      <c r="AU41" s="605">
        <v>1.2050019970000001</v>
      </c>
      <c r="AV41" s="605">
        <v>1.2693955026999999</v>
      </c>
      <c r="AW41" s="605">
        <v>1.3948310785</v>
      </c>
      <c r="AX41" s="605">
        <v>1.5488077678000001</v>
      </c>
      <c r="AY41" s="605">
        <v>1.8042433261999999</v>
      </c>
      <c r="AZ41" s="605">
        <v>1.9584792850999999</v>
      </c>
      <c r="BA41" s="605">
        <v>2.2437702524000001</v>
      </c>
      <c r="BB41" s="605">
        <v>2.5741451677999998</v>
      </c>
    </row>
    <row r="42" spans="1:54">
      <c r="A42" s="604" t="s">
        <v>901</v>
      </c>
      <c r="B42" s="604" t="s">
        <v>900</v>
      </c>
      <c r="AG42" s="604">
        <v>6.6890767336999996E-3</v>
      </c>
      <c r="AH42" s="604">
        <v>1.1604898084E-2</v>
      </c>
      <c r="AI42" s="604">
        <v>7.6013318093999999E-2</v>
      </c>
      <c r="AJ42" s="604">
        <v>1.1091678691</v>
      </c>
      <c r="AK42" s="604">
        <v>45.734811117</v>
      </c>
      <c r="AL42" s="604">
        <v>116.72722405</v>
      </c>
      <c r="AM42" s="604">
        <v>137.16729445999999</v>
      </c>
      <c r="AN42" s="605">
        <v>158.44090463000001</v>
      </c>
      <c r="AO42" s="605">
        <v>172.96185052000001</v>
      </c>
      <c r="AP42" s="605">
        <v>170.55408616</v>
      </c>
      <c r="AQ42" s="605">
        <v>164.64867694</v>
      </c>
      <c r="AR42" s="605">
        <v>167.54994585</v>
      </c>
      <c r="AS42" s="605">
        <v>168.77973752</v>
      </c>
      <c r="AT42" s="605">
        <v>172.83718119</v>
      </c>
      <c r="AU42" s="605">
        <v>178.71786159000001</v>
      </c>
      <c r="AV42" s="605">
        <v>178.58047227</v>
      </c>
      <c r="AW42" s="605">
        <v>180.99187158999999</v>
      </c>
      <c r="AX42" s="605">
        <v>183.33767821999999</v>
      </c>
      <c r="AY42" s="605">
        <v>190.11470685</v>
      </c>
      <c r="AZ42" s="605">
        <v>192.44247956999999</v>
      </c>
      <c r="BA42" s="605">
        <v>208.61581086000001</v>
      </c>
      <c r="BB42" s="605">
        <v>212.68195152000001</v>
      </c>
    </row>
    <row r="43" spans="1:54">
      <c r="A43" s="604" t="s">
        <v>899</v>
      </c>
      <c r="B43" s="604" t="s">
        <v>898</v>
      </c>
      <c r="AN43" s="605"/>
      <c r="AO43" s="605"/>
      <c r="AP43" s="605"/>
      <c r="AQ43" s="605"/>
      <c r="AR43" s="605"/>
      <c r="AS43" s="605"/>
      <c r="AT43" s="605"/>
      <c r="AU43" s="605"/>
      <c r="AV43" s="605"/>
      <c r="AW43" s="605"/>
      <c r="AX43" s="605"/>
      <c r="AY43" s="605"/>
      <c r="AZ43" s="605"/>
      <c r="BA43" s="605"/>
      <c r="BB43" s="605"/>
    </row>
    <row r="44" spans="1:54">
      <c r="A44" s="604" t="s">
        <v>897</v>
      </c>
      <c r="B44" s="604" t="s">
        <v>896</v>
      </c>
      <c r="W44" s="604">
        <v>0.99643640600000005</v>
      </c>
      <c r="X44" s="604">
        <v>1.0027504270000001</v>
      </c>
      <c r="Y44" s="604">
        <v>1.058325943</v>
      </c>
      <c r="Z44" s="604">
        <v>1.1052939470000001</v>
      </c>
      <c r="AA44" s="604">
        <v>1.1309579190000001</v>
      </c>
      <c r="AB44" s="604">
        <v>1.1557255449999999</v>
      </c>
      <c r="AC44" s="604">
        <v>1.1990223719999999</v>
      </c>
      <c r="AD44" s="604">
        <v>1.2494432719999999</v>
      </c>
      <c r="AE44" s="604">
        <v>1.312294359</v>
      </c>
      <c r="AF44" s="604">
        <v>1.3609477299999999</v>
      </c>
      <c r="AG44" s="604">
        <v>1.3739557899999999</v>
      </c>
      <c r="AH44" s="604">
        <v>1.3526837169999999</v>
      </c>
      <c r="AI44" s="604">
        <v>1.3308365680000001</v>
      </c>
      <c r="AJ44" s="604">
        <v>1.32060643</v>
      </c>
      <c r="AK44" s="604">
        <v>1.309541343</v>
      </c>
      <c r="AL44" s="604">
        <v>1.313968179</v>
      </c>
      <c r="AM44" s="604">
        <v>1.316412304</v>
      </c>
      <c r="AN44" s="605">
        <v>1.312140616</v>
      </c>
      <c r="AO44" s="605">
        <v>1.299786536</v>
      </c>
      <c r="AP44" s="605">
        <v>1.29695</v>
      </c>
      <c r="AQ44" s="605">
        <v>1.3156640230000001</v>
      </c>
      <c r="AR44" s="605">
        <v>1.3301638229999999</v>
      </c>
      <c r="AS44" s="605">
        <v>1.3364898540000001</v>
      </c>
      <c r="AT44" s="605">
        <v>1.351227003</v>
      </c>
      <c r="AU44" s="605">
        <v>1.363263085</v>
      </c>
      <c r="AV44" s="605">
        <v>1.3883557870000001</v>
      </c>
      <c r="AW44" s="605">
        <v>1.4078217209999999</v>
      </c>
      <c r="AX44" s="605">
        <v>1.4234039590000001</v>
      </c>
      <c r="AY44" s="605">
        <v>1.479072714</v>
      </c>
      <c r="AZ44" s="605">
        <v>1.4673291420000001</v>
      </c>
      <c r="BA44" s="605">
        <v>1.529956061</v>
      </c>
      <c r="BB44" s="605">
        <v>1.557080751</v>
      </c>
    </row>
    <row r="45" spans="1:54">
      <c r="A45" s="604" t="s">
        <v>895</v>
      </c>
      <c r="B45" s="604" t="s">
        <v>894</v>
      </c>
      <c r="W45" s="604">
        <v>0.97455939800000002</v>
      </c>
      <c r="X45" s="604">
        <v>0.95089596200000004</v>
      </c>
      <c r="Y45" s="604">
        <v>0.94428592300000003</v>
      </c>
      <c r="Z45" s="604">
        <v>0.939900878</v>
      </c>
      <c r="AA45" s="604">
        <v>0.95071776200000002</v>
      </c>
      <c r="AB45" s="604">
        <v>0.94987860300000004</v>
      </c>
      <c r="AC45" s="604">
        <v>0.95652194499999998</v>
      </c>
      <c r="AD45" s="604">
        <v>0.95192042399999999</v>
      </c>
      <c r="AE45" s="604">
        <v>0.93417327999999999</v>
      </c>
      <c r="AF45" s="604">
        <v>0.92677149599999997</v>
      </c>
      <c r="AG45" s="604">
        <v>0.91903549600000001</v>
      </c>
      <c r="AH45" s="604">
        <v>0.91990179900000002</v>
      </c>
      <c r="AI45" s="604">
        <v>0.92982409899999996</v>
      </c>
      <c r="AJ45" s="604">
        <v>0.93493714000000006</v>
      </c>
      <c r="AK45" s="604">
        <v>0.938903563</v>
      </c>
      <c r="AL45" s="604">
        <v>0.93650296700000002</v>
      </c>
      <c r="AM45" s="604">
        <v>0.93118011099999998</v>
      </c>
      <c r="AN45" s="605">
        <v>0.92526355199999999</v>
      </c>
      <c r="AO45" s="605">
        <v>0.91788877599999996</v>
      </c>
      <c r="AP45" s="605">
        <v>0.91708873000000002</v>
      </c>
      <c r="AQ45" s="605">
        <v>0.90025179200000005</v>
      </c>
      <c r="AR45" s="605">
        <v>0.91731051100000005</v>
      </c>
      <c r="AS45" s="605">
        <v>0.89570046299999995</v>
      </c>
      <c r="AT45" s="605">
        <v>0.88459368999999999</v>
      </c>
      <c r="AU45" s="605">
        <v>0.87443234599999997</v>
      </c>
      <c r="AV45" s="605">
        <v>0.88640437599999999</v>
      </c>
      <c r="AW45" s="605">
        <v>0.85746355399999996</v>
      </c>
      <c r="AX45" s="605">
        <v>0.86750129899999995</v>
      </c>
      <c r="AY45" s="605">
        <v>0.85249365899999996</v>
      </c>
      <c r="AZ45" s="605">
        <v>0.84889931299999999</v>
      </c>
      <c r="BA45" s="605">
        <v>0.84493627999999998</v>
      </c>
      <c r="BB45" s="605">
        <v>0.84649218599999998</v>
      </c>
    </row>
    <row r="46" spans="1:54">
      <c r="A46" s="604" t="s">
        <v>893</v>
      </c>
      <c r="B46" s="604" t="s">
        <v>892</v>
      </c>
      <c r="AG46" s="604">
        <v>1.1928498383E-5</v>
      </c>
      <c r="AH46" s="604">
        <v>2.1175094899000001E-5</v>
      </c>
      <c r="AI46" s="604">
        <v>2.4166921933000001E-4</v>
      </c>
      <c r="AJ46" s="604">
        <v>2.0043650970000002E-3</v>
      </c>
      <c r="AK46" s="604">
        <v>2.9174863131000001E-2</v>
      </c>
      <c r="AL46" s="604">
        <v>0.18409777862000001</v>
      </c>
      <c r="AM46" s="604">
        <v>0.22868881997000001</v>
      </c>
      <c r="AN46" s="605">
        <v>0.24509528634</v>
      </c>
      <c r="AO46" s="605">
        <v>0.2393699537</v>
      </c>
      <c r="AP46" s="605">
        <v>0.24100885788000001</v>
      </c>
      <c r="AQ46" s="605">
        <v>0.26537694964000003</v>
      </c>
      <c r="AR46" s="605">
        <v>0.26602027482000001</v>
      </c>
      <c r="AS46" s="605">
        <v>0.26993486607</v>
      </c>
      <c r="AT46" s="605">
        <v>0.28025080706</v>
      </c>
      <c r="AU46" s="605">
        <v>0.29525329960000002</v>
      </c>
      <c r="AV46" s="605">
        <v>0.33188920126999999</v>
      </c>
      <c r="AW46" s="605">
        <v>0.35785304527</v>
      </c>
      <c r="AX46" s="605">
        <v>0.42073903992</v>
      </c>
      <c r="AY46" s="605">
        <v>0.52578371251</v>
      </c>
      <c r="AZ46" s="605">
        <v>0.42114183696000002</v>
      </c>
      <c r="BA46" s="605">
        <v>0.47505642534999998</v>
      </c>
      <c r="BB46" s="605">
        <v>0.54248840371999996</v>
      </c>
    </row>
    <row r="47" spans="1:54">
      <c r="A47" s="604" t="s">
        <v>891</v>
      </c>
      <c r="B47" s="604" t="s">
        <v>890</v>
      </c>
      <c r="W47" s="604">
        <v>0.50988060530000001</v>
      </c>
      <c r="X47" s="604">
        <v>0.54864865632000004</v>
      </c>
      <c r="Y47" s="604">
        <v>0.53624881899999999</v>
      </c>
      <c r="Z47" s="604">
        <v>0.54667628514</v>
      </c>
      <c r="AA47" s="604">
        <v>0.54359788033000001</v>
      </c>
      <c r="AB47" s="604">
        <v>0.57211796962000006</v>
      </c>
      <c r="AC47" s="604">
        <v>0.58568512393000005</v>
      </c>
      <c r="AD47" s="604">
        <v>0.60649062894000005</v>
      </c>
      <c r="AE47" s="604">
        <v>0.59478041606999998</v>
      </c>
      <c r="AF47" s="604">
        <v>0.58359588735000001</v>
      </c>
      <c r="AG47" s="604">
        <v>0.59079932325999995</v>
      </c>
      <c r="AH47" s="604">
        <v>0.58598931398999998</v>
      </c>
      <c r="AI47" s="604">
        <v>0.5963151511</v>
      </c>
      <c r="AJ47" s="604">
        <v>0.57855058444999996</v>
      </c>
      <c r="AK47" s="604">
        <v>0.57938600838999998</v>
      </c>
      <c r="AL47" s="604">
        <v>0.57075684061999998</v>
      </c>
      <c r="AM47" s="604">
        <v>0.56634603354000002</v>
      </c>
      <c r="AN47" s="605">
        <v>0.74837110910000004</v>
      </c>
      <c r="AO47" s="605">
        <v>0.76050731512000003</v>
      </c>
      <c r="AP47" s="605">
        <v>0.78662533711000004</v>
      </c>
      <c r="AQ47" s="605">
        <v>0.77706316149999999</v>
      </c>
      <c r="AR47" s="605">
        <v>0.76252364969999997</v>
      </c>
      <c r="AS47" s="605">
        <v>0.78005858639000003</v>
      </c>
      <c r="AT47" s="605">
        <v>0.77278671387999998</v>
      </c>
      <c r="AU47" s="605">
        <v>0.76063284777999995</v>
      </c>
      <c r="AV47" s="605">
        <v>0.77342473828000002</v>
      </c>
      <c r="AW47" s="605">
        <v>0.75545752233999997</v>
      </c>
      <c r="AX47" s="605">
        <v>0.75581296540999998</v>
      </c>
      <c r="AY47" s="605">
        <v>0.75047067725000005</v>
      </c>
      <c r="AZ47" s="605">
        <v>0.72856104563000001</v>
      </c>
      <c r="BA47" s="605">
        <v>0.72723055129000003</v>
      </c>
      <c r="BB47" s="605">
        <v>0.70144158826000003</v>
      </c>
    </row>
    <row r="48" spans="1:54">
      <c r="A48" s="604" t="s">
        <v>889</v>
      </c>
      <c r="B48" s="604" t="s">
        <v>888</v>
      </c>
      <c r="W48" s="604">
        <v>0.32055400780999999</v>
      </c>
      <c r="X48" s="604">
        <v>0.34851260345000001</v>
      </c>
      <c r="Y48" s="604">
        <v>0.37358097137000001</v>
      </c>
      <c r="Z48" s="604">
        <v>0.34610564458999998</v>
      </c>
      <c r="AA48" s="604">
        <v>0.33218152835999998</v>
      </c>
      <c r="AB48" s="604">
        <v>0.31645484896999998</v>
      </c>
      <c r="AC48" s="604">
        <v>0.25569762126000001</v>
      </c>
      <c r="AD48" s="604">
        <v>0.25005633419000001</v>
      </c>
      <c r="AE48" s="604">
        <v>0.24649708795</v>
      </c>
      <c r="AF48" s="604">
        <v>0.24699657264</v>
      </c>
      <c r="AG48" s="604">
        <v>0.24945746639999999</v>
      </c>
      <c r="AH48" s="604">
        <v>0.23671687219000001</v>
      </c>
      <c r="AI48" s="604">
        <v>0.22364382071</v>
      </c>
      <c r="AJ48" s="604">
        <v>0.21222399975</v>
      </c>
      <c r="AK48" s="604">
        <v>0.22323736943</v>
      </c>
      <c r="AL48" s="604">
        <v>0.22054137070999999</v>
      </c>
      <c r="AM48" s="604">
        <v>0.21713043365000001</v>
      </c>
      <c r="AN48" s="605">
        <v>0.21500860325000001</v>
      </c>
      <c r="AO48" s="605">
        <v>0.19706608869</v>
      </c>
      <c r="AP48" s="605">
        <v>0.19937755100999999</v>
      </c>
      <c r="AQ48" s="605">
        <v>0.22310604361</v>
      </c>
      <c r="AR48" s="605">
        <v>0.20747347372</v>
      </c>
      <c r="AS48" s="605">
        <v>0.20770972066999999</v>
      </c>
      <c r="AT48" s="605">
        <v>0.21784030522</v>
      </c>
      <c r="AU48" s="605">
        <v>0.23127795016</v>
      </c>
      <c r="AV48" s="605">
        <v>0.24876347275999999</v>
      </c>
      <c r="AW48" s="605">
        <v>0.26603966516999999</v>
      </c>
      <c r="AX48" s="605">
        <v>0.27804877095000002</v>
      </c>
      <c r="AY48" s="605">
        <v>0.30342913578000003</v>
      </c>
      <c r="AZ48" s="605">
        <v>0.25621112957999997</v>
      </c>
      <c r="BA48" s="605">
        <v>0.28916187586999997</v>
      </c>
      <c r="BB48" s="605"/>
    </row>
    <row r="49" spans="1:54">
      <c r="A49" s="604" t="s">
        <v>887</v>
      </c>
      <c r="B49" s="604" t="s">
        <v>886</v>
      </c>
      <c r="W49" s="604">
        <v>10.777063664</v>
      </c>
      <c r="X49" s="604">
        <v>10.890928361</v>
      </c>
      <c r="Y49" s="604">
        <v>11.259943273999999</v>
      </c>
      <c r="Z49" s="604">
        <v>11.753831149</v>
      </c>
      <c r="AA49" s="604">
        <v>12.919655033</v>
      </c>
      <c r="AB49" s="604">
        <v>13.934595718000001</v>
      </c>
      <c r="AC49" s="604">
        <v>14.720384584</v>
      </c>
      <c r="AD49" s="604">
        <v>15.857360582</v>
      </c>
      <c r="AE49" s="604">
        <v>16.488439816</v>
      </c>
      <c r="AF49" s="604">
        <v>17.240973802999999</v>
      </c>
      <c r="AG49" s="604">
        <v>17.663394184000001</v>
      </c>
      <c r="AH49" s="604">
        <v>18.209682833999999</v>
      </c>
      <c r="AI49" s="604">
        <v>18.364846159999999</v>
      </c>
      <c r="AJ49" s="604">
        <v>18.022426673999998</v>
      </c>
      <c r="AK49" s="604">
        <v>18.329017767</v>
      </c>
      <c r="AL49" s="604">
        <v>19.228014884</v>
      </c>
      <c r="AM49" s="604">
        <v>19.693507487000002</v>
      </c>
      <c r="AN49" s="605">
        <v>19.918081528999998</v>
      </c>
      <c r="AO49" s="605">
        <v>20.678137752000001</v>
      </c>
      <c r="AP49" s="605">
        <v>21.328123094999999</v>
      </c>
      <c r="AQ49" s="605">
        <v>21.264644888999999</v>
      </c>
      <c r="AR49" s="605">
        <v>21.122897310999999</v>
      </c>
      <c r="AS49" s="605">
        <v>21.449537589999998</v>
      </c>
      <c r="AT49" s="605">
        <v>21.958150975999999</v>
      </c>
      <c r="AU49" s="605">
        <v>22.263350890000002</v>
      </c>
      <c r="AV49" s="605">
        <v>22.641617661000002</v>
      </c>
      <c r="AW49" s="605">
        <v>23.068539863000002</v>
      </c>
      <c r="AX49" s="605">
        <v>23.940026787000001</v>
      </c>
      <c r="AY49" s="605">
        <v>25.480673848999999</v>
      </c>
      <c r="AZ49" s="605">
        <v>26.789595370000001</v>
      </c>
      <c r="BA49" s="605">
        <v>28.323796245</v>
      </c>
      <c r="BB49" s="605">
        <v>29.793235842000001</v>
      </c>
    </row>
    <row r="50" spans="1:54">
      <c r="A50" s="604" t="s">
        <v>885</v>
      </c>
      <c r="B50" s="604" t="s">
        <v>884</v>
      </c>
      <c r="AB50" s="604">
        <v>1.1003217834000001</v>
      </c>
      <c r="AC50" s="604">
        <v>1.0798561068999999</v>
      </c>
      <c r="AD50" s="604">
        <v>1.14358567</v>
      </c>
      <c r="AE50" s="604">
        <v>1.1063134029999999</v>
      </c>
      <c r="AF50" s="604">
        <v>1.1224201671</v>
      </c>
      <c r="AG50" s="604">
        <v>1.140355105</v>
      </c>
      <c r="AH50" s="604">
        <v>1.1205017240999999</v>
      </c>
      <c r="AI50" s="604">
        <v>1.0812384349999999</v>
      </c>
      <c r="AJ50" s="604">
        <v>1.0885783069999999</v>
      </c>
      <c r="AK50" s="604">
        <v>1.079660635</v>
      </c>
      <c r="AL50" s="604">
        <v>1.1192086322000001</v>
      </c>
      <c r="AM50" s="604">
        <v>1.1518128084999999</v>
      </c>
      <c r="AN50" s="605">
        <v>1.1743071994000001</v>
      </c>
      <c r="AO50" s="605">
        <v>1.1996510150999999</v>
      </c>
      <c r="AP50" s="605">
        <v>1.2030572309000001</v>
      </c>
      <c r="AQ50" s="605">
        <v>1.1864399138999999</v>
      </c>
      <c r="AR50" s="605">
        <v>1.2196669247</v>
      </c>
      <c r="AS50" s="605">
        <v>1.2062554659</v>
      </c>
      <c r="AT50" s="605">
        <v>1.2604395298</v>
      </c>
      <c r="AU50" s="605">
        <v>1.239043085</v>
      </c>
      <c r="AV50" s="605">
        <v>1.236742</v>
      </c>
      <c r="AW50" s="605">
        <v>1.2301485001000001</v>
      </c>
      <c r="AX50" s="605">
        <v>1.2712050061</v>
      </c>
      <c r="AY50" s="605">
        <v>1.3365170956000001</v>
      </c>
      <c r="AZ50" s="605">
        <v>1.3645126502</v>
      </c>
      <c r="BA50" s="605"/>
      <c r="BB50" s="605"/>
    </row>
    <row r="51" spans="1:54">
      <c r="A51" s="604" t="s">
        <v>883</v>
      </c>
      <c r="B51" s="604" t="s">
        <v>882</v>
      </c>
      <c r="AG51" s="604">
        <v>9.1452988710999999E-5</v>
      </c>
      <c r="AH51" s="604">
        <v>1.8007671987E-4</v>
      </c>
      <c r="AI51" s="604">
        <v>2.0707383986000001E-3</v>
      </c>
      <c r="AJ51" s="604">
        <v>2.3372496913000002E-2</v>
      </c>
      <c r="AK51" s="604">
        <v>0.46845473248000002</v>
      </c>
      <c r="AL51" s="604">
        <v>3.4861465633000002</v>
      </c>
      <c r="AM51" s="604">
        <v>5.2654926890000002</v>
      </c>
      <c r="AN51" s="605">
        <v>8.8672492656999999</v>
      </c>
      <c r="AO51" s="605">
        <v>15.440903858</v>
      </c>
      <c r="AP51" s="605">
        <v>63.426636365</v>
      </c>
      <c r="AQ51" s="605">
        <v>177.11800621</v>
      </c>
      <c r="AR51" s="605">
        <v>310.93877834</v>
      </c>
      <c r="AS51" s="605">
        <v>443.33163243000001</v>
      </c>
      <c r="AT51" s="605">
        <v>567.41689253000004</v>
      </c>
      <c r="AU51" s="605">
        <v>677.04469142999994</v>
      </c>
      <c r="AV51" s="605">
        <v>779.32578282999998</v>
      </c>
      <c r="AW51" s="605">
        <v>836.13472086000002</v>
      </c>
      <c r="AX51" s="605">
        <v>916.77847220000001</v>
      </c>
      <c r="AY51" s="605">
        <v>1086.7416694999999</v>
      </c>
      <c r="AZ51" s="605">
        <v>1134.0000167999999</v>
      </c>
      <c r="BA51" s="605">
        <v>1251.1902044999999</v>
      </c>
      <c r="BB51" s="605">
        <v>1938.2887631999999</v>
      </c>
    </row>
    <row r="52" spans="1:54">
      <c r="A52" s="604" t="s">
        <v>881</v>
      </c>
      <c r="B52" s="604" t="s">
        <v>880</v>
      </c>
      <c r="W52" s="604">
        <v>0.90104485099999998</v>
      </c>
      <c r="X52" s="604">
        <v>0.86617072100000003</v>
      </c>
      <c r="Y52" s="604">
        <v>0.87823454599999995</v>
      </c>
      <c r="Z52" s="604">
        <v>0.89223587699999996</v>
      </c>
      <c r="AA52" s="604">
        <v>0.90670883000000002</v>
      </c>
      <c r="AB52" s="604">
        <v>0.92055561299999999</v>
      </c>
      <c r="AC52" s="604">
        <v>0.92560526499999995</v>
      </c>
      <c r="AD52" s="604">
        <v>0.91438267100000004</v>
      </c>
      <c r="AE52" s="604">
        <v>0.90301081400000005</v>
      </c>
      <c r="AF52" s="604">
        <v>0.91180151700000001</v>
      </c>
      <c r="AG52" s="604">
        <v>0.90254644699999997</v>
      </c>
      <c r="AH52" s="604">
        <v>0.89672691100000002</v>
      </c>
      <c r="AI52" s="604">
        <v>0.905921262</v>
      </c>
      <c r="AJ52" s="604">
        <v>0.92186084300000004</v>
      </c>
      <c r="AK52" s="604">
        <v>0.92188325000000004</v>
      </c>
      <c r="AL52" s="604">
        <v>0.91416918599999997</v>
      </c>
      <c r="AM52" s="604">
        <v>0.91349907600000002</v>
      </c>
      <c r="AN52" s="605">
        <v>0.91287857100000003</v>
      </c>
      <c r="AO52" s="605">
        <v>0.92492348400000002</v>
      </c>
      <c r="AP52" s="605">
        <v>0.92126834899999999</v>
      </c>
      <c r="AQ52" s="605">
        <v>0.89096659499999997</v>
      </c>
      <c r="AR52" s="605">
        <v>0.88559768299999997</v>
      </c>
      <c r="AS52" s="605">
        <v>0.86522440499999997</v>
      </c>
      <c r="AT52" s="605">
        <v>0.87852339999999995</v>
      </c>
      <c r="AU52" s="605">
        <v>0.89654011499999997</v>
      </c>
      <c r="AV52" s="605">
        <v>0.89960007200000003</v>
      </c>
      <c r="AW52" s="605">
        <v>0.88400678300000002</v>
      </c>
      <c r="AX52" s="605">
        <v>0.886862602</v>
      </c>
      <c r="AY52" s="605">
        <v>0.87350447600000003</v>
      </c>
      <c r="AZ52" s="605">
        <v>0.86303744400000004</v>
      </c>
      <c r="BA52" s="605">
        <v>0.86391148799999995</v>
      </c>
      <c r="BB52" s="605">
        <v>0.86660867200000002</v>
      </c>
    </row>
    <row r="53" spans="1:54">
      <c r="A53" s="604" t="s">
        <v>879</v>
      </c>
      <c r="B53" s="604" t="s">
        <v>878</v>
      </c>
      <c r="W53" s="604">
        <v>1.6719251584000001</v>
      </c>
      <c r="X53" s="604">
        <v>1.494840105</v>
      </c>
      <c r="Y53" s="604">
        <v>1.3130078146999999</v>
      </c>
      <c r="Z53" s="604">
        <v>1.3603991448999999</v>
      </c>
      <c r="AA53" s="604">
        <v>1.4349874505</v>
      </c>
      <c r="AB53" s="604">
        <v>1.3663311518000001</v>
      </c>
      <c r="AC53" s="604">
        <v>1.3922545938999999</v>
      </c>
      <c r="AD53" s="604">
        <v>1.4761659629999999</v>
      </c>
      <c r="AE53" s="604">
        <v>1.4869476978</v>
      </c>
      <c r="AF53" s="604">
        <v>1.4612794103</v>
      </c>
      <c r="AG53" s="604">
        <v>1.4474920301</v>
      </c>
      <c r="AH53" s="604">
        <v>1.3640699190000001</v>
      </c>
      <c r="AI53" s="604">
        <v>1.3892811609</v>
      </c>
      <c r="AJ53" s="604">
        <v>1.3819282204000001</v>
      </c>
      <c r="AK53" s="604">
        <v>1.4029488427000001</v>
      </c>
      <c r="AL53" s="604">
        <v>1.4543980004999999</v>
      </c>
      <c r="AM53" s="604">
        <v>1.4572273535</v>
      </c>
      <c r="AN53" s="605">
        <v>1.4085503049999999</v>
      </c>
      <c r="AO53" s="605">
        <v>1.4099150314</v>
      </c>
      <c r="AP53" s="605">
        <v>1.3584805953000001</v>
      </c>
      <c r="AQ53" s="605">
        <v>1.3355201736</v>
      </c>
      <c r="AR53" s="605">
        <v>1.3042077112999999</v>
      </c>
      <c r="AS53" s="605">
        <v>1.3063130270000001</v>
      </c>
      <c r="AT53" s="605">
        <v>1.2399450367</v>
      </c>
      <c r="AU53" s="605">
        <v>1.2322204288</v>
      </c>
      <c r="AV53" s="605">
        <v>1.2217690000000001</v>
      </c>
      <c r="AW53" s="605">
        <v>1.2306097858</v>
      </c>
      <c r="AX53" s="605">
        <v>1.2420369857</v>
      </c>
      <c r="AY53" s="605">
        <v>1.2539464256999999</v>
      </c>
      <c r="AZ53" s="605">
        <v>1.2244920949</v>
      </c>
      <c r="BA53" s="605">
        <v>1.2249952608000001</v>
      </c>
      <c r="BB53" s="605">
        <v>1.2167966228</v>
      </c>
    </row>
    <row r="54" spans="1:54">
      <c r="A54" s="604" t="s">
        <v>877</v>
      </c>
      <c r="B54" s="604" t="s">
        <v>876</v>
      </c>
      <c r="W54" s="604">
        <v>151.86810890000001</v>
      </c>
      <c r="X54" s="604">
        <v>149.22514774000001</v>
      </c>
      <c r="Y54" s="604">
        <v>163.36874824</v>
      </c>
      <c r="Z54" s="604">
        <v>164.61132271</v>
      </c>
      <c r="AA54" s="604">
        <v>161.75221514</v>
      </c>
      <c r="AB54" s="604">
        <v>149.30391205000001</v>
      </c>
      <c r="AC54" s="604">
        <v>140.77505192999999</v>
      </c>
      <c r="AD54" s="604">
        <v>140.90980748000001</v>
      </c>
      <c r="AE54" s="604">
        <v>135.33662756000001</v>
      </c>
      <c r="AF54" s="604">
        <v>133.32874373000001</v>
      </c>
      <c r="AG54" s="604">
        <v>130.45335323</v>
      </c>
      <c r="AH54" s="604">
        <v>127.05203315999999</v>
      </c>
      <c r="AI54" s="604">
        <v>128.61435503000001</v>
      </c>
      <c r="AJ54" s="604">
        <v>127.31812175</v>
      </c>
      <c r="AK54" s="604">
        <v>166.58307941999999</v>
      </c>
      <c r="AL54" s="604">
        <v>187.81359884</v>
      </c>
      <c r="AM54" s="604">
        <v>196.92404169</v>
      </c>
      <c r="AN54" s="605">
        <v>202.84291472999999</v>
      </c>
      <c r="AO54" s="605">
        <v>209.34855378</v>
      </c>
      <c r="AP54" s="605">
        <v>210.31902277</v>
      </c>
      <c r="AQ54" s="605">
        <v>212.51599747</v>
      </c>
      <c r="AR54" s="605">
        <v>214.33165772000001</v>
      </c>
      <c r="AS54" s="605">
        <v>227.14088698</v>
      </c>
      <c r="AT54" s="605">
        <v>226.27250709</v>
      </c>
      <c r="AU54" s="605">
        <v>220.72447419</v>
      </c>
      <c r="AV54" s="605">
        <v>219.58470369</v>
      </c>
      <c r="AW54" s="605">
        <v>223.70789483999999</v>
      </c>
      <c r="AX54" s="605">
        <v>223.14839038</v>
      </c>
      <c r="AY54" s="605">
        <v>233.86718424</v>
      </c>
      <c r="AZ54" s="605">
        <v>231.05749059999999</v>
      </c>
      <c r="BA54" s="605">
        <v>232.69779713</v>
      </c>
      <c r="BB54" s="605">
        <v>233.96766378000001</v>
      </c>
    </row>
    <row r="55" spans="1:54">
      <c r="A55" s="604" t="s">
        <v>875</v>
      </c>
      <c r="B55" s="604" t="s">
        <v>874</v>
      </c>
      <c r="AN55" s="605"/>
      <c r="AO55" s="605"/>
      <c r="AP55" s="605"/>
      <c r="AQ55" s="605"/>
      <c r="AR55" s="605"/>
      <c r="AS55" s="605"/>
      <c r="AT55" s="605"/>
      <c r="AU55" s="605"/>
      <c r="AV55" s="605"/>
      <c r="AW55" s="605"/>
      <c r="AX55" s="605"/>
      <c r="AY55" s="605"/>
      <c r="AZ55" s="605"/>
      <c r="BA55" s="605"/>
      <c r="BB55" s="605"/>
    </row>
    <row r="56" spans="1:54">
      <c r="A56" s="604" t="s">
        <v>873</v>
      </c>
      <c r="B56" s="604" t="s">
        <v>872</v>
      </c>
      <c r="W56" s="604">
        <v>5.9389354392999998</v>
      </c>
      <c r="X56" s="604">
        <v>5.6679909322000004</v>
      </c>
      <c r="Y56" s="604">
        <v>5.7413761363000004</v>
      </c>
      <c r="Z56" s="604">
        <v>5.8896611767999998</v>
      </c>
      <c r="AA56" s="604">
        <v>6.2465048169999999</v>
      </c>
      <c r="AB56" s="604">
        <v>6.4440238129000003</v>
      </c>
      <c r="AC56" s="604">
        <v>6.7244470969999997</v>
      </c>
      <c r="AD56" s="604">
        <v>6.5594189244000001</v>
      </c>
      <c r="AE56" s="604">
        <v>7.2704408953000002</v>
      </c>
      <c r="AF56" s="604">
        <v>7.3924404017000001</v>
      </c>
      <c r="AG56" s="604">
        <v>7.5289233266000002</v>
      </c>
      <c r="AH56" s="604">
        <v>7.9196317804999996</v>
      </c>
      <c r="AI56" s="604">
        <v>8.4773400218999999</v>
      </c>
      <c r="AJ56" s="604">
        <v>8.9745769213000006</v>
      </c>
      <c r="AK56" s="604">
        <v>9.9258948682000003</v>
      </c>
      <c r="AL56" s="604">
        <v>10.480880521</v>
      </c>
      <c r="AM56" s="604">
        <v>11.128183768</v>
      </c>
      <c r="AN56" s="605">
        <v>12.280835700000001</v>
      </c>
      <c r="AO56" s="605">
        <v>13.383488499</v>
      </c>
      <c r="AP56" s="605">
        <v>14.170806391999999</v>
      </c>
      <c r="AQ56" s="605">
        <v>14.187795455</v>
      </c>
      <c r="AR56" s="605">
        <v>14.603884634</v>
      </c>
      <c r="AS56" s="605">
        <v>15.071980537</v>
      </c>
      <c r="AT56" s="605">
        <v>15.216432525</v>
      </c>
      <c r="AU56" s="605">
        <v>15.361401303999999</v>
      </c>
      <c r="AV56" s="605">
        <v>15.738848297000001</v>
      </c>
      <c r="AW56" s="605">
        <v>16.072027432999999</v>
      </c>
      <c r="AX56" s="605">
        <v>16.105069698000001</v>
      </c>
      <c r="AY56" s="605">
        <v>16.6536717</v>
      </c>
      <c r="AZ56" s="605">
        <v>17.233688813000001</v>
      </c>
      <c r="BA56" s="605">
        <v>18.125405531999998</v>
      </c>
      <c r="BB56" s="605">
        <v>18.732414438999999</v>
      </c>
    </row>
    <row r="57" spans="1:54">
      <c r="A57" s="604" t="s">
        <v>871</v>
      </c>
      <c r="B57" s="604" t="s">
        <v>870</v>
      </c>
      <c r="W57" s="604">
        <v>1.1520117444E-5</v>
      </c>
      <c r="X57" s="604">
        <v>1.3638677858E-5</v>
      </c>
      <c r="Y57" s="604">
        <v>3.3203345079000002E-5</v>
      </c>
      <c r="Z57" s="604">
        <v>1.1664404957E-4</v>
      </c>
      <c r="AA57" s="604">
        <v>1.7351155265E-3</v>
      </c>
      <c r="AB57" s="604">
        <v>0.20942927021999999</v>
      </c>
      <c r="AC57" s="604">
        <v>0.67603907281999998</v>
      </c>
      <c r="AD57" s="604">
        <v>0.74856878495000001</v>
      </c>
      <c r="AE57" s="604">
        <v>0.8549224956</v>
      </c>
      <c r="AF57" s="604">
        <v>0.93255119370999995</v>
      </c>
      <c r="AG57" s="604">
        <v>1.0446393330999999</v>
      </c>
      <c r="AH57" s="604">
        <v>1.1890229322999999</v>
      </c>
      <c r="AI57" s="604">
        <v>1.3181988844000001</v>
      </c>
      <c r="AJ57" s="604">
        <v>1.3745008944999999</v>
      </c>
      <c r="AK57" s="604">
        <v>1.4541962188999999</v>
      </c>
      <c r="AL57" s="604">
        <v>1.5835312362</v>
      </c>
      <c r="AM57" s="604">
        <v>1.7361647236</v>
      </c>
      <c r="AN57" s="605">
        <v>1.8005041288999999</v>
      </c>
      <c r="AO57" s="605">
        <v>1.9007572147</v>
      </c>
      <c r="AP57" s="605">
        <v>1.9184648888</v>
      </c>
      <c r="AQ57" s="605">
        <v>1.9753947504</v>
      </c>
      <c r="AR57" s="605">
        <v>1.9677262615</v>
      </c>
      <c r="AS57" s="605">
        <v>1.9909011286</v>
      </c>
      <c r="AT57" s="605">
        <v>2.0732525387999998</v>
      </c>
      <c r="AU57" s="605">
        <v>2.1772318032000002</v>
      </c>
      <c r="AV57" s="605">
        <v>2.2324750223000001</v>
      </c>
      <c r="AW57" s="605">
        <v>2.4582117998999999</v>
      </c>
      <c r="AX57" s="605">
        <v>2.5650993599</v>
      </c>
      <c r="AY57" s="605">
        <v>2.7701298029000001</v>
      </c>
      <c r="AZ57" s="605">
        <v>2.6679740494000002</v>
      </c>
      <c r="BA57" s="605">
        <v>2.8818009498000001</v>
      </c>
      <c r="BB57" s="605">
        <v>3.2295957997000002</v>
      </c>
    </row>
    <row r="58" spans="1:54">
      <c r="A58" s="604" t="s">
        <v>869</v>
      </c>
      <c r="B58" s="604" t="s">
        <v>868</v>
      </c>
      <c r="AK58" s="604">
        <v>0.55738278786999995</v>
      </c>
      <c r="AL58" s="604">
        <v>0.59290324892000001</v>
      </c>
      <c r="AM58" s="604">
        <v>0.48321669353000002</v>
      </c>
      <c r="AN58" s="605">
        <v>0.53576209094000005</v>
      </c>
      <c r="AO58" s="605">
        <v>0.51998178444999998</v>
      </c>
      <c r="AP58" s="605">
        <v>0.55528749753999995</v>
      </c>
      <c r="AQ58" s="605">
        <v>0.70000923197999998</v>
      </c>
      <c r="AR58" s="605">
        <v>0.70476553962999999</v>
      </c>
      <c r="AS58" s="605">
        <v>0.72444509423000003</v>
      </c>
      <c r="AT58" s="605">
        <v>0.71597305154000002</v>
      </c>
      <c r="AU58" s="605">
        <v>0.71430909894000005</v>
      </c>
      <c r="AV58" s="605">
        <v>0.71816941263</v>
      </c>
      <c r="AW58" s="605">
        <v>0.71371265538999995</v>
      </c>
      <c r="AX58" s="605">
        <v>0.73149641468000004</v>
      </c>
      <c r="AY58" s="605">
        <v>0.75510644452999998</v>
      </c>
      <c r="AZ58" s="605">
        <v>0.74724789740999997</v>
      </c>
      <c r="BA58" s="605">
        <v>0.75712481128999998</v>
      </c>
      <c r="BB58" s="605">
        <v>0.74725256995</v>
      </c>
    </row>
    <row r="59" spans="1:54">
      <c r="A59" s="604" t="s">
        <v>867</v>
      </c>
      <c r="B59" s="604" t="s">
        <v>866</v>
      </c>
      <c r="W59" s="604">
        <v>0.50502745277000005</v>
      </c>
      <c r="X59" s="604">
        <v>0.46134271722999998</v>
      </c>
      <c r="Y59" s="604">
        <v>0.45091782557999999</v>
      </c>
      <c r="Z59" s="604">
        <v>0.47169475264999999</v>
      </c>
      <c r="AA59" s="604">
        <v>0.52475483124</v>
      </c>
      <c r="AB59" s="604">
        <v>0.6257793827</v>
      </c>
      <c r="AC59" s="604">
        <v>0.69816110656999997</v>
      </c>
      <c r="AD59" s="604">
        <v>0.76439006255999997</v>
      </c>
      <c r="AE59" s="604">
        <v>0.90632266306999998</v>
      </c>
      <c r="AF59" s="604">
        <v>0.99265698508</v>
      </c>
      <c r="AG59" s="604">
        <v>1.0166377606000001</v>
      </c>
      <c r="AH59" s="604">
        <v>1.0341327765999999</v>
      </c>
      <c r="AI59" s="604">
        <v>1.0800425009000001</v>
      </c>
      <c r="AJ59" s="604">
        <v>1.1949601892999999</v>
      </c>
      <c r="AK59" s="604">
        <v>1.3062639904</v>
      </c>
      <c r="AL59" s="604">
        <v>1.3886476589000001</v>
      </c>
      <c r="AM59" s="604">
        <v>1.5587074283</v>
      </c>
      <c r="AN59" s="605">
        <v>1.6451717424000001</v>
      </c>
      <c r="AO59" s="605">
        <v>1.7018832260000001</v>
      </c>
      <c r="AP59" s="605">
        <v>1.9744058911</v>
      </c>
      <c r="AQ59" s="605">
        <v>1.9333250544</v>
      </c>
      <c r="AR59" s="605">
        <v>2.2392129406999999</v>
      </c>
      <c r="AS59" s="605">
        <v>2.2106883518</v>
      </c>
      <c r="AT59" s="605">
        <v>2.1156455084000001</v>
      </c>
      <c r="AU59" s="605">
        <v>2.2874886003000001</v>
      </c>
      <c r="AV59" s="605">
        <v>2.4208242176999999</v>
      </c>
      <c r="AW59" s="605">
        <v>2.7960560223000002</v>
      </c>
      <c r="AX59" s="605">
        <v>2.9990031122</v>
      </c>
      <c r="AY59" s="605">
        <v>3.4423092827000001</v>
      </c>
      <c r="AZ59" s="605">
        <v>3.2108968365999999</v>
      </c>
      <c r="BA59" s="605">
        <v>3.6546650975000001</v>
      </c>
      <c r="BB59" s="605">
        <v>3.9569413916</v>
      </c>
    </row>
    <row r="60" spans="1:54">
      <c r="A60" s="604" t="s">
        <v>865</v>
      </c>
      <c r="B60" s="604" t="s">
        <v>864</v>
      </c>
      <c r="W60" s="604">
        <v>1.0240623288E-11</v>
      </c>
      <c r="X60" s="604">
        <v>1.9401619787000001E-11</v>
      </c>
      <c r="Y60" s="604">
        <v>3.7458530139000002E-11</v>
      </c>
      <c r="Z60" s="604">
        <v>8.6550231967999994E-11</v>
      </c>
      <c r="AA60" s="604">
        <v>2.6091754724000002E-10</v>
      </c>
      <c r="AB60" s="604">
        <v>8.3987538541000005E-10</v>
      </c>
      <c r="AC60" s="604">
        <v>2.0149222313000001E-9</v>
      </c>
      <c r="AD60" s="604">
        <v>5.9530278979000004E-9</v>
      </c>
      <c r="AE60" s="604">
        <v>4.3209311277E-8</v>
      </c>
      <c r="AF60" s="604">
        <v>5.4514099030999999E-7</v>
      </c>
      <c r="AG60" s="604">
        <v>1.4892596315999999E-5</v>
      </c>
      <c r="AH60" s="604">
        <v>7.4066002824000005E-5</v>
      </c>
      <c r="AI60" s="604">
        <v>7.7484066673999996E-4</v>
      </c>
      <c r="AJ60" s="604">
        <v>1.5932792112000001E-2</v>
      </c>
      <c r="AK60" s="604">
        <v>0.41308392752</v>
      </c>
      <c r="AL60" s="604">
        <v>0.69448594368000005</v>
      </c>
      <c r="AM60" s="604">
        <v>0.79899275093</v>
      </c>
      <c r="AN60" s="605">
        <v>0.84380908489999995</v>
      </c>
      <c r="AO60" s="605">
        <v>0.86736683995999997</v>
      </c>
      <c r="AP60" s="605">
        <v>0.92729192120000004</v>
      </c>
      <c r="AQ60" s="605">
        <v>0.96372612331999996</v>
      </c>
      <c r="AR60" s="605">
        <v>1.0268557456</v>
      </c>
      <c r="AS60" s="605">
        <v>1.1171081034999999</v>
      </c>
      <c r="AT60" s="605">
        <v>1.2442381511</v>
      </c>
      <c r="AU60" s="605">
        <v>1.307469175</v>
      </c>
      <c r="AV60" s="605">
        <v>1.3567430328000001</v>
      </c>
      <c r="AW60" s="605">
        <v>1.3951935818000001</v>
      </c>
      <c r="AX60" s="605">
        <v>1.4354012473</v>
      </c>
      <c r="AY60" s="605">
        <v>1.5213978335</v>
      </c>
      <c r="AZ60" s="605">
        <v>1.6095245142000001</v>
      </c>
      <c r="BA60" s="605">
        <v>1.7297472637</v>
      </c>
      <c r="BB60" s="605">
        <v>1.8099599597</v>
      </c>
    </row>
    <row r="61" spans="1:54">
      <c r="A61" s="604" t="s">
        <v>863</v>
      </c>
      <c r="B61" s="604" t="s">
        <v>862</v>
      </c>
      <c r="W61" s="604">
        <v>1.4489395732000001</v>
      </c>
      <c r="X61" s="604">
        <v>1.4442927767</v>
      </c>
      <c r="Y61" s="604">
        <v>1.2954806806000001</v>
      </c>
      <c r="Z61" s="604">
        <v>1.1038723476000001</v>
      </c>
      <c r="AA61" s="604">
        <v>1.0503588243999999</v>
      </c>
      <c r="AB61" s="604">
        <v>0.99410845416000004</v>
      </c>
      <c r="AC61" s="604">
        <v>0.66213550098999996</v>
      </c>
      <c r="AD61" s="604">
        <v>0.71231212565000002</v>
      </c>
      <c r="AE61" s="604">
        <v>0.63555214621</v>
      </c>
      <c r="AF61" s="604">
        <v>0.66577048082000001</v>
      </c>
      <c r="AG61" s="604">
        <v>0.69538837818999999</v>
      </c>
      <c r="AH61" s="604">
        <v>0.65345162657</v>
      </c>
      <c r="AI61" s="604">
        <v>0.65102323229000003</v>
      </c>
      <c r="AJ61" s="604">
        <v>0.61825383521999999</v>
      </c>
      <c r="AK61" s="604">
        <v>0.55281688226000003</v>
      </c>
      <c r="AL61" s="604">
        <v>0.55576959790000002</v>
      </c>
      <c r="AM61" s="604">
        <v>0.57061273742999996</v>
      </c>
      <c r="AN61" s="605">
        <v>0.60788047774999998</v>
      </c>
      <c r="AO61" s="605">
        <v>0.52963056737000003</v>
      </c>
      <c r="AP61" s="605">
        <v>0.58249472972000005</v>
      </c>
      <c r="AQ61" s="605">
        <v>0.73559346974999995</v>
      </c>
      <c r="AR61" s="605">
        <v>0.67906478292000005</v>
      </c>
      <c r="AS61" s="605">
        <v>0.67071428611999995</v>
      </c>
      <c r="AT61" s="605">
        <v>0.69697716019</v>
      </c>
      <c r="AU61" s="605">
        <v>0.78561309383</v>
      </c>
      <c r="AV61" s="605">
        <v>0.90306853829</v>
      </c>
      <c r="AW61" s="605">
        <v>0.96274826340999997</v>
      </c>
      <c r="AX61" s="605">
        <v>0.94610154470999996</v>
      </c>
      <c r="AY61" s="605">
        <v>1.0431174165999999</v>
      </c>
      <c r="AZ61" s="605">
        <v>0.80213077538999999</v>
      </c>
      <c r="BA61" s="605">
        <v>0.83878391039</v>
      </c>
      <c r="BB61" s="605">
        <v>0.97943256326999995</v>
      </c>
    </row>
    <row r="62" spans="1:54">
      <c r="A62" s="604" t="s">
        <v>861</v>
      </c>
      <c r="B62" s="604" t="s">
        <v>860</v>
      </c>
      <c r="W62" s="604">
        <v>1.0523928805999999E-3</v>
      </c>
      <c r="X62" s="604">
        <v>9.8935441384000004E-4</v>
      </c>
      <c r="Y62" s="604">
        <v>9.5040878801000005E-4</v>
      </c>
      <c r="Z62" s="604">
        <v>9.0834615226000005E-4</v>
      </c>
      <c r="AA62" s="604">
        <v>8.9942563312999995E-4</v>
      </c>
      <c r="AB62" s="604">
        <v>8.7477174846000002E-4</v>
      </c>
      <c r="AC62" s="604">
        <v>8.6715241862000004E-4</v>
      </c>
      <c r="AD62" s="604">
        <v>8.4300645411000002E-4</v>
      </c>
      <c r="AE62" s="604">
        <v>7.7073096326999997E-4</v>
      </c>
      <c r="AF62" s="604">
        <v>7.9275616604000004E-4</v>
      </c>
      <c r="AG62" s="604">
        <v>9.6380981932000002E-4</v>
      </c>
      <c r="AH62" s="604">
        <v>3.0437660079999998E-3</v>
      </c>
      <c r="AI62" s="604">
        <v>4.7570025336999998E-3</v>
      </c>
      <c r="AJ62" s="604">
        <v>7.0332101746000001E-3</v>
      </c>
      <c r="AK62" s="604">
        <v>1.1904328137E-2</v>
      </c>
      <c r="AL62" s="604">
        <v>1.8890373993999999E-2</v>
      </c>
      <c r="AM62" s="604">
        <v>4.0760793029999999E-2</v>
      </c>
      <c r="AN62" s="605">
        <v>0.41897774622</v>
      </c>
      <c r="AO62" s="605">
        <v>0.5093736083</v>
      </c>
      <c r="AP62" s="605">
        <v>0.52266520224000002</v>
      </c>
      <c r="AQ62" s="605">
        <v>0.53870914464999997</v>
      </c>
      <c r="AR62" s="605">
        <v>0.55883115322999999</v>
      </c>
      <c r="AS62" s="605">
        <v>0.55648794320999995</v>
      </c>
      <c r="AT62" s="605">
        <v>0.55737020830999995</v>
      </c>
      <c r="AU62" s="605">
        <v>0.57700315855999995</v>
      </c>
      <c r="AV62" s="605">
        <v>0.59907239971000004</v>
      </c>
      <c r="AW62" s="605">
        <v>0.60794293866000004</v>
      </c>
      <c r="AX62" s="605">
        <v>0.63652642093</v>
      </c>
      <c r="AY62" s="605">
        <v>0.65321288122999999</v>
      </c>
      <c r="AZ62" s="605">
        <v>0.66147737681999996</v>
      </c>
      <c r="BA62" s="605">
        <v>0.67366746772999997</v>
      </c>
      <c r="BB62" s="605">
        <v>0.67909233393000001</v>
      </c>
    </row>
    <row r="63" spans="1:54">
      <c r="A63" s="604" t="s">
        <v>278</v>
      </c>
      <c r="B63" s="604" t="s">
        <v>859</v>
      </c>
      <c r="W63" s="604">
        <v>192.96654864000001</v>
      </c>
      <c r="X63" s="604">
        <v>200.39828021</v>
      </c>
      <c r="Y63" s="604">
        <v>205.97758046999999</v>
      </c>
      <c r="Z63" s="604">
        <v>208.85811686</v>
      </c>
      <c r="AA63" s="604">
        <v>214.38452795000001</v>
      </c>
      <c r="AB63" s="604">
        <v>209.60627653</v>
      </c>
      <c r="AC63" s="604">
        <v>192.01200656</v>
      </c>
      <c r="AD63" s="604">
        <v>188.85450853</v>
      </c>
      <c r="AE63" s="604">
        <v>188.71980811</v>
      </c>
      <c r="AF63" s="604">
        <v>190.66078701000001</v>
      </c>
      <c r="AG63" s="604">
        <v>187.01893483999999</v>
      </c>
      <c r="AH63" s="604">
        <v>173.69563262</v>
      </c>
      <c r="AI63" s="604">
        <v>170.49875961999999</v>
      </c>
      <c r="AJ63" s="604">
        <v>164.43538315000001</v>
      </c>
      <c r="AK63" s="604">
        <v>184.74554742000001</v>
      </c>
      <c r="AL63" s="604">
        <v>192.76738814000001</v>
      </c>
      <c r="AM63" s="604">
        <v>190.07388707999999</v>
      </c>
      <c r="AN63" s="605">
        <v>189.38098980999999</v>
      </c>
      <c r="AO63" s="605">
        <v>201.58645605000001</v>
      </c>
      <c r="AP63" s="605">
        <v>207.48743033</v>
      </c>
      <c r="AQ63" s="605">
        <v>199.71222243</v>
      </c>
      <c r="AR63" s="605">
        <v>203.10510805999999</v>
      </c>
      <c r="AS63" s="605">
        <v>212.26742722</v>
      </c>
      <c r="AT63" s="605">
        <v>208.27868286</v>
      </c>
      <c r="AU63" s="605">
        <v>210.54141082000001</v>
      </c>
      <c r="AV63" s="605">
        <v>200.22656907000001</v>
      </c>
      <c r="AW63" s="605">
        <v>192.68967746000001</v>
      </c>
      <c r="AX63" s="605">
        <v>191.49008923</v>
      </c>
      <c r="AY63" s="605">
        <v>204.5118406</v>
      </c>
      <c r="AZ63" s="605">
        <v>206.65147972</v>
      </c>
      <c r="BA63" s="605">
        <v>210.90792241</v>
      </c>
      <c r="BB63" s="605">
        <v>217.82229828000001</v>
      </c>
    </row>
    <row r="64" spans="1:54">
      <c r="A64" s="604" t="s">
        <v>858</v>
      </c>
      <c r="B64" s="604" t="s">
        <v>857</v>
      </c>
      <c r="W64" s="604">
        <v>69.464796003000004</v>
      </c>
      <c r="X64" s="604">
        <v>59.661260970000001</v>
      </c>
      <c r="Y64" s="604">
        <v>59.424646897999999</v>
      </c>
      <c r="Z64" s="604">
        <v>60.838312113000001</v>
      </c>
      <c r="AA64" s="604">
        <v>68.731025517000006</v>
      </c>
      <c r="AB64" s="604">
        <v>70.074835274999998</v>
      </c>
      <c r="AC64" s="604">
        <v>65.624122841000002</v>
      </c>
      <c r="AD64" s="604">
        <v>61.577059362</v>
      </c>
      <c r="AE64" s="604">
        <v>61.582329905999998</v>
      </c>
      <c r="AF64" s="604">
        <v>68.106348752000002</v>
      </c>
      <c r="AG64" s="604">
        <v>69.545334073000006</v>
      </c>
      <c r="AH64" s="604">
        <v>70.012641693999996</v>
      </c>
      <c r="AI64" s="604">
        <v>72.272265040999997</v>
      </c>
      <c r="AJ64" s="604">
        <v>76.197507318000007</v>
      </c>
      <c r="AK64" s="604">
        <v>79.634458412000001</v>
      </c>
      <c r="AL64" s="604">
        <v>90.355685950999998</v>
      </c>
      <c r="AM64" s="604">
        <v>101.6155591</v>
      </c>
      <c r="AN64" s="605">
        <v>131.99224894</v>
      </c>
      <c r="AO64" s="605">
        <v>145.06810920000001</v>
      </c>
      <c r="AP64" s="605">
        <v>164.35191492000001</v>
      </c>
      <c r="AQ64" s="605">
        <v>214.4960911</v>
      </c>
      <c r="AR64" s="605">
        <v>233.09424887</v>
      </c>
      <c r="AS64" s="605">
        <v>233.50909247999999</v>
      </c>
      <c r="AT64" s="605">
        <v>262.08158197</v>
      </c>
      <c r="AU64" s="605">
        <v>292.78520951000002</v>
      </c>
      <c r="AV64" s="605">
        <v>342.96448292999997</v>
      </c>
      <c r="AW64" s="605">
        <v>331.99635592999999</v>
      </c>
      <c r="AX64" s="605">
        <v>345.37606667</v>
      </c>
      <c r="AY64" s="605">
        <v>433.06924004000001</v>
      </c>
      <c r="AZ64" s="605">
        <v>480.03365774000002</v>
      </c>
      <c r="BA64" s="605">
        <v>513.07552117</v>
      </c>
      <c r="BB64" s="605">
        <v>566.40734667000004</v>
      </c>
    </row>
    <row r="65" spans="1:54">
      <c r="A65" s="604" t="s">
        <v>856</v>
      </c>
      <c r="B65" s="604" t="s">
        <v>855</v>
      </c>
      <c r="AJ65" s="604">
        <v>1121.1127048000001</v>
      </c>
      <c r="AK65" s="604">
        <v>1050.2409127999999</v>
      </c>
      <c r="AL65" s="604">
        <v>1144.5539827</v>
      </c>
      <c r="AM65" s="604">
        <v>1164.0775839</v>
      </c>
      <c r="AN65" s="605">
        <v>1192.1523175</v>
      </c>
      <c r="AO65" s="605">
        <v>1293.3606526000001</v>
      </c>
      <c r="AP65" s="605">
        <v>1299.927469</v>
      </c>
      <c r="AQ65" s="605">
        <v>1231.6334796000001</v>
      </c>
      <c r="AR65" s="605">
        <v>1236.1585482999999</v>
      </c>
      <c r="AS65" s="605">
        <v>1225.1167533</v>
      </c>
      <c r="AT65" s="605">
        <v>1221.4098501999999</v>
      </c>
      <c r="AU65" s="605">
        <v>1245.3162</v>
      </c>
      <c r="AV65" s="605">
        <v>1278.5515909000001</v>
      </c>
      <c r="AW65" s="605">
        <v>1295.9406848000001</v>
      </c>
      <c r="AX65" s="605">
        <v>1341.5336663999999</v>
      </c>
      <c r="AY65" s="605">
        <v>1473.3416424</v>
      </c>
      <c r="AZ65" s="605">
        <v>1490.6171144</v>
      </c>
      <c r="BA65" s="605">
        <v>1526.3522843999999</v>
      </c>
      <c r="BB65" s="605">
        <v>1543.3101555000001</v>
      </c>
    </row>
    <row r="66" spans="1:54">
      <c r="A66" s="604" t="s">
        <v>854</v>
      </c>
      <c r="B66" s="604" t="s">
        <v>853</v>
      </c>
      <c r="W66" s="604">
        <v>161.56883108</v>
      </c>
      <c r="X66" s="604">
        <v>160.72361273000001</v>
      </c>
      <c r="Y66" s="604">
        <v>170.40278724000001</v>
      </c>
      <c r="Z66" s="604">
        <v>184.84001667999999</v>
      </c>
      <c r="AA66" s="604">
        <v>202.29240071000001</v>
      </c>
      <c r="AB66" s="604">
        <v>218.25761677</v>
      </c>
      <c r="AC66" s="604">
        <v>213.8668122</v>
      </c>
      <c r="AD66" s="604">
        <v>202.80831295999999</v>
      </c>
      <c r="AE66" s="604">
        <v>197.57855975999999</v>
      </c>
      <c r="AF66" s="604">
        <v>186.94699768000001</v>
      </c>
      <c r="AG66" s="604">
        <v>183.07543924999999</v>
      </c>
      <c r="AH66" s="604">
        <v>183.37706643000001</v>
      </c>
      <c r="AI66" s="604">
        <v>177.2995971</v>
      </c>
      <c r="AJ66" s="604">
        <v>201.42640645</v>
      </c>
      <c r="AK66" s="604">
        <v>225.80049556</v>
      </c>
      <c r="AL66" s="604">
        <v>241.59550583000001</v>
      </c>
      <c r="AM66" s="604">
        <v>243.78343239</v>
      </c>
      <c r="AN66" s="605">
        <v>248.11239628999999</v>
      </c>
      <c r="AO66" s="605">
        <v>253.63565353999999</v>
      </c>
      <c r="AP66" s="605">
        <v>254.84119404</v>
      </c>
      <c r="AQ66" s="605">
        <v>256.52828324000001</v>
      </c>
      <c r="AR66" s="605">
        <v>256.30605092000002</v>
      </c>
      <c r="AS66" s="605">
        <v>260.40190921999999</v>
      </c>
      <c r="AT66" s="605">
        <v>255.94303758999999</v>
      </c>
      <c r="AU66" s="605">
        <v>252.69813757</v>
      </c>
      <c r="AV66" s="605">
        <v>251.01530288999999</v>
      </c>
      <c r="AW66" s="605">
        <v>252.75516680000001</v>
      </c>
      <c r="AX66" s="605">
        <v>247.83947117</v>
      </c>
      <c r="AY66" s="605">
        <v>256.63063961</v>
      </c>
      <c r="AZ66" s="605">
        <v>244.83979162</v>
      </c>
      <c r="BA66" s="605">
        <v>250.41624698999999</v>
      </c>
      <c r="BB66" s="605">
        <v>252.03341198000001</v>
      </c>
    </row>
    <row r="67" spans="1:54">
      <c r="A67" s="604" t="s">
        <v>852</v>
      </c>
      <c r="B67" s="604" t="s">
        <v>851</v>
      </c>
      <c r="W67" s="604">
        <v>1.1589007170000001</v>
      </c>
      <c r="X67" s="604">
        <v>1.1737803469999999</v>
      </c>
      <c r="Y67" s="604">
        <v>1.200191491</v>
      </c>
      <c r="Z67" s="604">
        <v>1.2172626660000001</v>
      </c>
      <c r="AA67" s="604">
        <v>1.21167655</v>
      </c>
      <c r="AB67" s="604">
        <v>1.212313749</v>
      </c>
      <c r="AC67" s="604">
        <v>1.2217186499999999</v>
      </c>
      <c r="AD67" s="604">
        <v>1.241579054</v>
      </c>
      <c r="AE67" s="604">
        <v>1.2539823459999999</v>
      </c>
      <c r="AF67" s="604">
        <v>1.2631002330000001</v>
      </c>
      <c r="AG67" s="604">
        <v>1.254689291</v>
      </c>
      <c r="AH67" s="604">
        <v>1.247548409</v>
      </c>
      <c r="AI67" s="604">
        <v>1.2346739849999999</v>
      </c>
      <c r="AJ67" s="604">
        <v>1.2255512690000001</v>
      </c>
      <c r="AK67" s="604">
        <v>1.2142281960000001</v>
      </c>
      <c r="AL67" s="604">
        <v>1.2164188490000001</v>
      </c>
      <c r="AM67" s="604">
        <v>1.212911012</v>
      </c>
      <c r="AN67" s="605">
        <v>1.2061253169999999</v>
      </c>
      <c r="AO67" s="605">
        <v>1.1875427860000001</v>
      </c>
      <c r="AP67" s="605">
        <v>1.1908099999999999</v>
      </c>
      <c r="AQ67" s="605">
        <v>1.23166014</v>
      </c>
      <c r="AR67" s="605">
        <v>1.217838722</v>
      </c>
      <c r="AS67" s="605">
        <v>1.229333499</v>
      </c>
      <c r="AT67" s="605">
        <v>1.226327597</v>
      </c>
      <c r="AU67" s="605">
        <v>1.2308168610000001</v>
      </c>
      <c r="AV67" s="605">
        <v>1.2136440340000001</v>
      </c>
      <c r="AW67" s="605">
        <v>1.207815168</v>
      </c>
      <c r="AX67" s="605">
        <v>1.2112208310000001</v>
      </c>
      <c r="AY67" s="605">
        <v>1.2343900329999999</v>
      </c>
      <c r="AZ67" s="605">
        <v>1.200071863</v>
      </c>
      <c r="BA67" s="605">
        <v>1.2190987849999999</v>
      </c>
      <c r="BB67" s="605">
        <v>1.234641882</v>
      </c>
    </row>
    <row r="68" spans="1:54">
      <c r="A68" s="604" t="s">
        <v>850</v>
      </c>
      <c r="B68" s="604" t="s">
        <v>849</v>
      </c>
      <c r="W68" s="604">
        <v>40.173465333999999</v>
      </c>
      <c r="X68" s="604">
        <v>40.248991261</v>
      </c>
      <c r="Y68" s="604">
        <v>44.536148756000003</v>
      </c>
      <c r="Z68" s="604">
        <v>47.367241470000003</v>
      </c>
      <c r="AA68" s="604">
        <v>49.654849411999997</v>
      </c>
      <c r="AB68" s="604">
        <v>49.950069241000001</v>
      </c>
      <c r="AC68" s="604">
        <v>57.502200127000002</v>
      </c>
      <c r="AD68" s="604">
        <v>59.754946113000003</v>
      </c>
      <c r="AE68" s="604">
        <v>60.868969544000002</v>
      </c>
      <c r="AF68" s="604">
        <v>60.763646029</v>
      </c>
      <c r="AG68" s="604">
        <v>59.916366269000001</v>
      </c>
      <c r="AH68" s="604">
        <v>60.724183787000001</v>
      </c>
      <c r="AI68" s="604">
        <v>61.391831852000003</v>
      </c>
      <c r="AJ68" s="604">
        <v>90.892842363</v>
      </c>
      <c r="AK68" s="604">
        <v>70.322394028000005</v>
      </c>
      <c r="AL68" s="604">
        <v>71.890463410999999</v>
      </c>
      <c r="AM68" s="604">
        <v>73.317501452000002</v>
      </c>
      <c r="AN68" s="605">
        <v>73.635456508999994</v>
      </c>
      <c r="AO68" s="605">
        <v>75.111177187999999</v>
      </c>
      <c r="AP68" s="605">
        <v>79.206633475000004</v>
      </c>
      <c r="AQ68" s="605">
        <v>76.075014916000001</v>
      </c>
      <c r="AR68" s="605">
        <v>75.344838112000005</v>
      </c>
      <c r="AS68" s="605">
        <v>73.849416597000001</v>
      </c>
      <c r="AT68" s="605">
        <v>75.517619201000002</v>
      </c>
      <c r="AU68" s="605">
        <v>72.705055685999994</v>
      </c>
      <c r="AV68" s="605">
        <v>69.360297505000005</v>
      </c>
      <c r="AW68" s="605">
        <v>68.932667816999995</v>
      </c>
      <c r="AX68" s="605">
        <v>67.905209124999999</v>
      </c>
      <c r="AY68" s="605">
        <v>68.574099422000003</v>
      </c>
      <c r="AZ68" s="605">
        <v>70.536296601000004</v>
      </c>
      <c r="BA68" s="605">
        <v>72.368661986000006</v>
      </c>
      <c r="BB68" s="605">
        <v>73.573920166999997</v>
      </c>
    </row>
    <row r="69" spans="1:54">
      <c r="A69" s="604" t="s">
        <v>848</v>
      </c>
      <c r="B69" s="604" t="s">
        <v>847</v>
      </c>
      <c r="AN69" s="605"/>
      <c r="AO69" s="605"/>
      <c r="AP69" s="605"/>
      <c r="AQ69" s="605"/>
      <c r="AR69" s="605"/>
      <c r="AS69" s="605"/>
      <c r="AT69" s="605"/>
      <c r="AU69" s="605"/>
      <c r="AV69" s="605"/>
      <c r="AW69" s="605"/>
      <c r="AX69" s="605"/>
      <c r="AY69" s="605"/>
      <c r="AZ69" s="605"/>
      <c r="BA69" s="605"/>
      <c r="BB69" s="605"/>
    </row>
    <row r="70" spans="1:54">
      <c r="A70" s="604" t="s">
        <v>846</v>
      </c>
      <c r="B70" s="604" t="s">
        <v>845</v>
      </c>
      <c r="W70" s="604">
        <v>156.07998366000001</v>
      </c>
      <c r="X70" s="604">
        <v>162.50234137999999</v>
      </c>
      <c r="Y70" s="604">
        <v>185.20446637000001</v>
      </c>
      <c r="Z70" s="604">
        <v>197.93786116999999</v>
      </c>
      <c r="AA70" s="604">
        <v>193.48114251999999</v>
      </c>
      <c r="AB70" s="604">
        <v>251.85395858999999</v>
      </c>
      <c r="AC70" s="604">
        <v>237.45285737</v>
      </c>
      <c r="AD70" s="604">
        <v>227.82768826</v>
      </c>
      <c r="AE70" s="604">
        <v>227.11469908999999</v>
      </c>
      <c r="AF70" s="604">
        <v>227.33040466</v>
      </c>
      <c r="AG70" s="604">
        <v>223.98663751999999</v>
      </c>
      <c r="AH70" s="604">
        <v>213.08027877000001</v>
      </c>
      <c r="AI70" s="604">
        <v>213.68860913</v>
      </c>
      <c r="AJ70" s="604">
        <v>201.91435114999999</v>
      </c>
      <c r="AK70" s="604">
        <v>242.90947292999999</v>
      </c>
      <c r="AL70" s="604">
        <v>261.84955407000001</v>
      </c>
      <c r="AM70" s="604">
        <v>261.98383674000002</v>
      </c>
      <c r="AN70" s="605">
        <v>260.54617000000002</v>
      </c>
      <c r="AO70" s="605">
        <v>259.47250072000003</v>
      </c>
      <c r="AP70" s="605">
        <v>258.62319525999999</v>
      </c>
      <c r="AQ70" s="605">
        <v>261.13369839000001</v>
      </c>
      <c r="AR70" s="605">
        <v>266.31193148</v>
      </c>
      <c r="AS70" s="605">
        <v>266.70371198999999</v>
      </c>
      <c r="AT70" s="605">
        <v>269.43771708999998</v>
      </c>
      <c r="AU70" s="605">
        <v>262.81785682999998</v>
      </c>
      <c r="AV70" s="605">
        <v>263.74024413000001</v>
      </c>
      <c r="AW70" s="605">
        <v>266.25399217</v>
      </c>
      <c r="AX70" s="605">
        <v>263.50868872000001</v>
      </c>
      <c r="AY70" s="605">
        <v>275.94095546</v>
      </c>
      <c r="AZ70" s="605">
        <v>282.17121594999998</v>
      </c>
      <c r="BA70" s="605">
        <v>285.95072428999998</v>
      </c>
      <c r="BB70" s="605">
        <v>285.09313297</v>
      </c>
    </row>
    <row r="71" spans="1:54">
      <c r="A71" s="604" t="s">
        <v>844</v>
      </c>
      <c r="B71" s="604" t="s">
        <v>843</v>
      </c>
      <c r="W71" s="604">
        <v>154.32268045999999</v>
      </c>
      <c r="X71" s="604">
        <v>152.46357116999999</v>
      </c>
      <c r="Y71" s="604">
        <v>156.9587539</v>
      </c>
      <c r="Z71" s="604">
        <v>151.00475118</v>
      </c>
      <c r="AA71" s="604">
        <v>180.56462758999999</v>
      </c>
      <c r="AB71" s="604">
        <v>166.25466073999999</v>
      </c>
      <c r="AC71" s="604">
        <v>135.08263941000001</v>
      </c>
      <c r="AD71" s="604">
        <v>127.12569449</v>
      </c>
      <c r="AE71" s="604">
        <v>134.34860427000001</v>
      </c>
      <c r="AF71" s="604">
        <v>127.85283955</v>
      </c>
      <c r="AG71" s="604">
        <v>133.05077334999999</v>
      </c>
      <c r="AH71" s="604">
        <v>132.63275064999999</v>
      </c>
      <c r="AI71" s="604">
        <v>113.13151093</v>
      </c>
      <c r="AJ71" s="604">
        <v>109.24911802</v>
      </c>
      <c r="AK71" s="604">
        <v>153.69238873</v>
      </c>
      <c r="AL71" s="604">
        <v>163.4652949</v>
      </c>
      <c r="AM71" s="604">
        <v>179.02583215000001</v>
      </c>
      <c r="AN71" s="605">
        <v>182.28398236000001</v>
      </c>
      <c r="AO71" s="605">
        <v>191.89129298</v>
      </c>
      <c r="AP71" s="605">
        <v>174.79658947999999</v>
      </c>
      <c r="AQ71" s="605">
        <v>180.14513808999999</v>
      </c>
      <c r="AR71" s="605">
        <v>200.45640197</v>
      </c>
      <c r="AS71" s="605">
        <v>201.01647455</v>
      </c>
      <c r="AT71" s="605">
        <v>197.02501099</v>
      </c>
      <c r="AU71" s="605">
        <v>210.29171418000001</v>
      </c>
      <c r="AV71" s="605">
        <v>207.99982962999999</v>
      </c>
      <c r="AW71" s="605">
        <v>229.32078605999999</v>
      </c>
      <c r="AX71" s="605">
        <v>234.19367149000001</v>
      </c>
      <c r="AY71" s="605">
        <v>256.49083603000003</v>
      </c>
      <c r="AZ71" s="605">
        <v>228.85770249000001</v>
      </c>
      <c r="BA71" s="605">
        <v>254.39259494000001</v>
      </c>
      <c r="BB71" s="605">
        <v>255.40203765000001</v>
      </c>
    </row>
    <row r="72" spans="1:54">
      <c r="A72" s="604" t="s">
        <v>842</v>
      </c>
      <c r="B72" s="604" t="s">
        <v>841</v>
      </c>
      <c r="AN72" s="605"/>
      <c r="AO72" s="605"/>
      <c r="AP72" s="605"/>
      <c r="AQ72" s="605"/>
      <c r="AR72" s="605"/>
      <c r="AS72" s="605"/>
      <c r="AT72" s="605"/>
      <c r="AU72" s="605"/>
      <c r="AV72" s="605"/>
      <c r="AW72" s="605"/>
      <c r="AX72" s="605"/>
      <c r="AY72" s="605"/>
      <c r="AZ72" s="605"/>
      <c r="BA72" s="605"/>
      <c r="BB72" s="605"/>
    </row>
    <row r="73" spans="1:54">
      <c r="A73" s="604" t="s">
        <v>426</v>
      </c>
      <c r="B73" s="604" t="s">
        <v>840</v>
      </c>
      <c r="W73" s="604">
        <v>41.297237306</v>
      </c>
      <c r="X73" s="604">
        <v>42.682896302000003</v>
      </c>
      <c r="Y73" s="604">
        <v>43.663833500999999</v>
      </c>
      <c r="Z73" s="604">
        <v>54.879713225000003</v>
      </c>
      <c r="AA73" s="604">
        <v>59.564276479</v>
      </c>
      <c r="AB73" s="604">
        <v>75.548928954000004</v>
      </c>
      <c r="AC73" s="604">
        <v>90.227231189999998</v>
      </c>
      <c r="AD73" s="604">
        <v>109.2034148</v>
      </c>
      <c r="AE73" s="604">
        <v>128.20168509999999</v>
      </c>
      <c r="AF73" s="604">
        <v>138.83307339999999</v>
      </c>
      <c r="AG73" s="604">
        <v>162.05820750000001</v>
      </c>
      <c r="AH73" s="604">
        <v>189.72042709999999</v>
      </c>
      <c r="AI73" s="604">
        <v>207.1337916</v>
      </c>
      <c r="AJ73" s="604">
        <v>224.24994419999999</v>
      </c>
      <c r="AK73" s="604">
        <v>247.33307070000001</v>
      </c>
      <c r="AL73" s="604">
        <v>264.89656239999999</v>
      </c>
      <c r="AM73" s="604">
        <v>266.70694570000001</v>
      </c>
      <c r="AN73" s="605">
        <v>273.3845523</v>
      </c>
      <c r="AO73" s="605">
        <v>275.67681110000001</v>
      </c>
      <c r="AP73" s="605">
        <v>278.4435178</v>
      </c>
      <c r="AQ73" s="605">
        <v>285.10794800000002</v>
      </c>
      <c r="AR73" s="605">
        <v>289.50107179999998</v>
      </c>
      <c r="AS73" s="605">
        <v>296.89060690000002</v>
      </c>
      <c r="AT73" s="605">
        <v>307.80693220000001</v>
      </c>
      <c r="AU73" s="605">
        <v>321.7602579</v>
      </c>
      <c r="AV73" s="605">
        <v>333.69</v>
      </c>
      <c r="AW73" s="605">
        <v>364.16813960000002</v>
      </c>
      <c r="AX73" s="605">
        <v>371.0503847</v>
      </c>
      <c r="AY73" s="605">
        <v>364.73988070000001</v>
      </c>
      <c r="AZ73" s="605">
        <v>376.83782669999999</v>
      </c>
      <c r="BA73" s="605">
        <v>399.64341689999998</v>
      </c>
      <c r="BB73" s="605">
        <v>402.1960143</v>
      </c>
    </row>
    <row r="74" spans="1:54">
      <c r="A74" s="604" t="s">
        <v>423</v>
      </c>
      <c r="B74" s="604" t="s">
        <v>839</v>
      </c>
      <c r="W74" s="604">
        <v>1.8518203342999999</v>
      </c>
      <c r="X74" s="604">
        <v>1.7319496512000001</v>
      </c>
      <c r="Y74" s="604">
        <v>1.6284065552</v>
      </c>
      <c r="Z74" s="604">
        <v>1.5821132263</v>
      </c>
      <c r="AA74" s="604">
        <v>1.6001141799</v>
      </c>
      <c r="AB74" s="604">
        <v>1.7111321080999999</v>
      </c>
      <c r="AC74" s="604">
        <v>1.7531831968</v>
      </c>
      <c r="AD74" s="604">
        <v>1.7911337944000001</v>
      </c>
      <c r="AE74" s="604">
        <v>1.9399847175</v>
      </c>
      <c r="AF74" s="604">
        <v>2.0287225705999998</v>
      </c>
      <c r="AG74" s="604">
        <v>2.0687117176999998</v>
      </c>
      <c r="AH74" s="604">
        <v>2.1377569915999999</v>
      </c>
      <c r="AI74" s="604">
        <v>2.2661220638000001</v>
      </c>
      <c r="AJ74" s="604">
        <v>2.5528186832999999</v>
      </c>
      <c r="AK74" s="604">
        <v>3.017451973</v>
      </c>
      <c r="AL74" s="604">
        <v>3.3539097582999999</v>
      </c>
      <c r="AM74" s="604">
        <v>3.5076356129000001</v>
      </c>
      <c r="AN74" s="605">
        <v>3.4933587735999998</v>
      </c>
      <c r="AO74" s="605">
        <v>3.4153861587000001</v>
      </c>
      <c r="AP74" s="605">
        <v>3.3237938227999999</v>
      </c>
      <c r="AQ74" s="605">
        <v>3.3204915352</v>
      </c>
      <c r="AR74" s="605">
        <v>3.3135363103</v>
      </c>
      <c r="AS74" s="605">
        <v>3.2796364225999999</v>
      </c>
      <c r="AT74" s="605">
        <v>3.2958593</v>
      </c>
      <c r="AU74" s="605">
        <v>3.4273385528999998</v>
      </c>
      <c r="AV74" s="605">
        <v>3.4475898430999998</v>
      </c>
      <c r="AW74" s="605">
        <v>3.4662785855</v>
      </c>
      <c r="AX74" s="605">
        <v>3.6246999961999999</v>
      </c>
      <c r="AY74" s="605">
        <v>3.8228130483</v>
      </c>
      <c r="AZ74" s="605">
        <v>3.7507552721000001</v>
      </c>
      <c r="BA74" s="605">
        <v>3.9733950104</v>
      </c>
      <c r="BB74" s="605">
        <v>4.1881653133999999</v>
      </c>
    </row>
    <row r="75" spans="1:54">
      <c r="A75" s="604" t="s">
        <v>453</v>
      </c>
      <c r="B75" s="604" t="s">
        <v>838</v>
      </c>
      <c r="W75" s="604">
        <v>23.233945941000002</v>
      </c>
      <c r="X75" s="604">
        <v>26.082611393000001</v>
      </c>
      <c r="Y75" s="604">
        <v>30.673464004</v>
      </c>
      <c r="Z75" s="604">
        <v>35.522740003000003</v>
      </c>
      <c r="AA75" s="604">
        <v>41.828941057999998</v>
      </c>
      <c r="AB75" s="604">
        <v>50.698680613000001</v>
      </c>
      <c r="AC75" s="604">
        <v>64.046093051</v>
      </c>
      <c r="AD75" s="604">
        <v>76.766957821999995</v>
      </c>
      <c r="AE75" s="604">
        <v>94.773571473000004</v>
      </c>
      <c r="AF75" s="604">
        <v>113.87854482</v>
      </c>
      <c r="AG75" s="604">
        <v>138.35931060999999</v>
      </c>
      <c r="AH75" s="604">
        <v>168.85431410000001</v>
      </c>
      <c r="AI75" s="604">
        <v>202.12635037999999</v>
      </c>
      <c r="AJ75" s="604">
        <v>253.07934564000001</v>
      </c>
      <c r="AK75" s="604">
        <v>360.52824838999999</v>
      </c>
      <c r="AL75" s="604">
        <v>418.74928226999998</v>
      </c>
      <c r="AM75" s="604">
        <v>480.87058889999997</v>
      </c>
      <c r="AN75" s="605">
        <v>551.22220161999996</v>
      </c>
      <c r="AO75" s="605">
        <v>623.88980569</v>
      </c>
      <c r="AP75" s="605">
        <v>692.48911805</v>
      </c>
      <c r="AQ75" s="605">
        <v>893.10855853999999</v>
      </c>
      <c r="AR75" s="605">
        <v>930.23604480999995</v>
      </c>
      <c r="AS75" s="605">
        <v>970.00259145999996</v>
      </c>
      <c r="AT75" s="605">
        <v>1014.8663405999999</v>
      </c>
      <c r="AU75" s="605">
        <v>1059.0061172000001</v>
      </c>
      <c r="AV75" s="605">
        <v>1081.9481161000001</v>
      </c>
      <c r="AW75" s="605">
        <v>1108.6662372000001</v>
      </c>
      <c r="AX75" s="605">
        <v>1131.7302047000001</v>
      </c>
      <c r="AY75" s="605">
        <v>1190.9052893999999</v>
      </c>
      <c r="AZ75" s="605">
        <v>1215.4893791</v>
      </c>
      <c r="BA75" s="605">
        <v>1250.4471309999999</v>
      </c>
      <c r="BB75" s="605">
        <v>1307.7719605</v>
      </c>
    </row>
    <row r="76" spans="1:54">
      <c r="A76" s="604" t="s">
        <v>837</v>
      </c>
      <c r="B76" s="604" t="s">
        <v>836</v>
      </c>
      <c r="W76" s="604">
        <v>137.83875279</v>
      </c>
      <c r="X76" s="604">
        <v>144.38756792000001</v>
      </c>
      <c r="Y76" s="604">
        <v>144.98159988</v>
      </c>
      <c r="Z76" s="604">
        <v>160.67401487999999</v>
      </c>
      <c r="AA76" s="604">
        <v>164.39710428999999</v>
      </c>
      <c r="AB76" s="604">
        <v>170.80567762999999</v>
      </c>
      <c r="AC76" s="604">
        <v>179.42125566000001</v>
      </c>
      <c r="AD76" s="604">
        <v>179.93216039999999</v>
      </c>
      <c r="AE76" s="604">
        <v>177.24564633</v>
      </c>
      <c r="AF76" s="604">
        <v>180.99786931</v>
      </c>
      <c r="AG76" s="604">
        <v>178.17738399999999</v>
      </c>
      <c r="AH76" s="604">
        <v>186.31281035000001</v>
      </c>
      <c r="AI76" s="604">
        <v>170.12591352999999</v>
      </c>
      <c r="AJ76" s="604">
        <v>171.19238512000001</v>
      </c>
      <c r="AK76" s="604">
        <v>183.57555685</v>
      </c>
      <c r="AL76" s="604">
        <v>194.32942247</v>
      </c>
      <c r="AM76" s="604">
        <v>197.05685829000001</v>
      </c>
      <c r="AN76" s="605">
        <v>195.11594825</v>
      </c>
      <c r="AO76" s="605">
        <v>195.00345938999999</v>
      </c>
      <c r="AP76" s="605">
        <v>203.35461011000001</v>
      </c>
      <c r="AQ76" s="605">
        <v>205.86802195999999</v>
      </c>
      <c r="AR76" s="605">
        <v>218.67845689999999</v>
      </c>
      <c r="AS76" s="605">
        <v>224.15877596000001</v>
      </c>
      <c r="AT76" s="605">
        <v>230.78502989</v>
      </c>
      <c r="AU76" s="605">
        <v>228.44875146999999</v>
      </c>
      <c r="AV76" s="605">
        <v>226.19453898</v>
      </c>
      <c r="AW76" s="605">
        <v>223.50787496000001</v>
      </c>
      <c r="AX76" s="605">
        <v>228.46925686</v>
      </c>
      <c r="AY76" s="605">
        <v>235.83363768000001</v>
      </c>
      <c r="AZ76" s="605">
        <v>243.44512621999999</v>
      </c>
      <c r="BA76" s="605">
        <v>252.06294070000001</v>
      </c>
      <c r="BB76" s="605">
        <v>258.13962721000001</v>
      </c>
    </row>
    <row r="77" spans="1:54">
      <c r="A77" s="604" t="s">
        <v>835</v>
      </c>
      <c r="B77" s="604" t="s">
        <v>834</v>
      </c>
      <c r="W77" s="604">
        <v>1.3371172408999999E-11</v>
      </c>
      <c r="X77" s="604">
        <v>1.6287884259000001E-11</v>
      </c>
      <c r="Y77" s="604">
        <v>2.2028564686999999E-11</v>
      </c>
      <c r="Z77" s="604">
        <v>3.7764523948000003E-11</v>
      </c>
      <c r="AA77" s="604">
        <v>6.9010913247999998E-11</v>
      </c>
      <c r="AB77" s="604">
        <v>8.4250290010999996E-11</v>
      </c>
      <c r="AC77" s="604">
        <v>1.0585534619E-10</v>
      </c>
      <c r="AD77" s="604">
        <v>1.7870611448999999E-10</v>
      </c>
      <c r="AE77" s="604">
        <v>3.3085465989E-10</v>
      </c>
      <c r="AF77" s="604">
        <v>6.7042492998999999E-10</v>
      </c>
      <c r="AG77" s="604">
        <v>1.3497000247E-9</v>
      </c>
      <c r="AH77" s="604">
        <v>3.0052708263000002E-8</v>
      </c>
      <c r="AI77" s="604">
        <v>1.2298407868E-6</v>
      </c>
      <c r="AJ77" s="604">
        <v>2.1209916061999998E-5</v>
      </c>
      <c r="AK77" s="604">
        <v>5.5837253974000004E-3</v>
      </c>
      <c r="AL77" s="604">
        <v>3.0907575893999999E-2</v>
      </c>
      <c r="AM77" s="604">
        <v>0.22418654047</v>
      </c>
      <c r="AN77" s="605">
        <v>0.64365762265000004</v>
      </c>
      <c r="AO77" s="605">
        <v>0.80571022674000004</v>
      </c>
      <c r="AP77" s="605">
        <v>4.3030681497999996</v>
      </c>
      <c r="AQ77" s="605">
        <v>25.936134080999999</v>
      </c>
      <c r="AR77" s="605">
        <v>122.74301849</v>
      </c>
      <c r="AS77" s="605">
        <v>159.41502169</v>
      </c>
      <c r="AT77" s="605">
        <v>176.48237087999999</v>
      </c>
      <c r="AU77" s="605">
        <v>182.14055488</v>
      </c>
      <c r="AV77" s="605">
        <v>214.26694376</v>
      </c>
      <c r="AW77" s="605">
        <v>238.36739107</v>
      </c>
      <c r="AX77" s="605">
        <v>273.02144704</v>
      </c>
      <c r="AY77" s="605">
        <v>317.52914741000001</v>
      </c>
      <c r="AZ77" s="605">
        <v>423.44875216000003</v>
      </c>
      <c r="BA77" s="605">
        <v>513.49090045000003</v>
      </c>
      <c r="BB77" s="605">
        <v>569.64833567999995</v>
      </c>
    </row>
    <row r="78" spans="1:54">
      <c r="A78" s="604" t="s">
        <v>833</v>
      </c>
      <c r="B78" s="604" t="s">
        <v>832</v>
      </c>
      <c r="W78" s="604">
        <v>142.18824789000001</v>
      </c>
      <c r="X78" s="604">
        <v>166.13075531000001</v>
      </c>
      <c r="Y78" s="604">
        <v>166.05552485000001</v>
      </c>
      <c r="Z78" s="604">
        <v>169.86180752999999</v>
      </c>
      <c r="AA78" s="604">
        <v>183.54119044999999</v>
      </c>
      <c r="AB78" s="604">
        <v>182.55198197999999</v>
      </c>
      <c r="AC78" s="604">
        <v>126.46890035</v>
      </c>
      <c r="AD78" s="604">
        <v>132.23955056</v>
      </c>
      <c r="AE78" s="604">
        <v>119.83283228000001</v>
      </c>
      <c r="AF78" s="604">
        <v>130.20303003999999</v>
      </c>
      <c r="AG78" s="604">
        <v>124.15449405</v>
      </c>
      <c r="AH78" s="604">
        <v>118.29609255</v>
      </c>
      <c r="AI78" s="604">
        <v>114.03769966</v>
      </c>
      <c r="AJ78" s="604">
        <v>110.32928543</v>
      </c>
      <c r="AK78" s="604">
        <v>147.86778762</v>
      </c>
      <c r="AL78" s="604">
        <v>149.41324913</v>
      </c>
      <c r="AM78" s="604">
        <v>173.22816832000001</v>
      </c>
      <c r="AN78" s="605">
        <v>178.38918115000001</v>
      </c>
      <c r="AO78" s="605">
        <v>143.86190386000001</v>
      </c>
      <c r="AP78" s="605">
        <v>183.40381785</v>
      </c>
      <c r="AQ78" s="605">
        <v>263.96562927999997</v>
      </c>
      <c r="AR78" s="605">
        <v>222.17103779000001</v>
      </c>
      <c r="AS78" s="605">
        <v>214.81923007</v>
      </c>
      <c r="AT78" s="605">
        <v>201.44277622000001</v>
      </c>
      <c r="AU78" s="605">
        <v>228.86534133000001</v>
      </c>
      <c r="AV78" s="605">
        <v>268.76021076000001</v>
      </c>
      <c r="AW78" s="605">
        <v>308.57823990000003</v>
      </c>
      <c r="AX78" s="605">
        <v>303.25032045</v>
      </c>
      <c r="AY78" s="605">
        <v>370.94388177000002</v>
      </c>
      <c r="AZ78" s="605">
        <v>290.60293660000002</v>
      </c>
      <c r="BA78" s="605">
        <v>348.36121938999997</v>
      </c>
      <c r="BB78" s="605">
        <v>377.12894564999999</v>
      </c>
    </row>
    <row r="79" spans="1:54">
      <c r="A79" s="604" t="s">
        <v>831</v>
      </c>
      <c r="B79" s="604" t="s">
        <v>830</v>
      </c>
      <c r="W79" s="604">
        <v>5.8026444913999997</v>
      </c>
      <c r="X79" s="604">
        <v>7.4860379563999997</v>
      </c>
      <c r="Y79" s="604">
        <v>12.995396470999999</v>
      </c>
      <c r="Z79" s="604">
        <v>20.367228949000001</v>
      </c>
      <c r="AA79" s="604">
        <v>23.140535717999999</v>
      </c>
      <c r="AB79" s="604">
        <v>26.313304967000001</v>
      </c>
      <c r="AC79" s="604">
        <v>30.702113401999998</v>
      </c>
      <c r="AD79" s="604">
        <v>33.477263878999999</v>
      </c>
      <c r="AE79" s="604">
        <v>39.057979062999998</v>
      </c>
      <c r="AF79" s="604">
        <v>43.416047298000002</v>
      </c>
      <c r="AG79" s="604">
        <v>48.98800224</v>
      </c>
      <c r="AH79" s="604">
        <v>59.766446252999998</v>
      </c>
      <c r="AI79" s="604">
        <v>70.521914519000006</v>
      </c>
      <c r="AJ79" s="604">
        <v>76.340106754999994</v>
      </c>
      <c r="AK79" s="604">
        <v>86.449610547999995</v>
      </c>
      <c r="AL79" s="604">
        <v>103.23326233</v>
      </c>
      <c r="AM79" s="604">
        <v>117.46189748</v>
      </c>
      <c r="AN79" s="605">
        <v>132.40503290000001</v>
      </c>
      <c r="AO79" s="605">
        <v>146.34266571000001</v>
      </c>
      <c r="AP79" s="605">
        <v>165.89292014</v>
      </c>
      <c r="AQ79" s="605">
        <v>173.70792071</v>
      </c>
      <c r="AR79" s="605">
        <v>184.46546033999999</v>
      </c>
      <c r="AS79" s="605">
        <v>198.18531758</v>
      </c>
      <c r="AT79" s="605">
        <v>210.18280547000001</v>
      </c>
      <c r="AU79" s="605">
        <v>228.65187356000001</v>
      </c>
      <c r="AV79" s="605">
        <v>244.8169</v>
      </c>
      <c r="AW79" s="605">
        <v>263.25300376000001</v>
      </c>
      <c r="AX79" s="605">
        <v>279.84373657999998</v>
      </c>
      <c r="AY79" s="605">
        <v>307.73207237000003</v>
      </c>
      <c r="AZ79" s="605">
        <v>329.18756504999999</v>
      </c>
      <c r="BA79" s="605">
        <v>353.03841086</v>
      </c>
      <c r="BB79" s="605">
        <v>359.67271398999998</v>
      </c>
    </row>
    <row r="80" spans="1:54">
      <c r="A80" s="604" t="s">
        <v>829</v>
      </c>
      <c r="B80" s="604" t="s">
        <v>828</v>
      </c>
      <c r="W80" s="604">
        <v>202.17422847</v>
      </c>
      <c r="X80" s="604">
        <v>190.35243054</v>
      </c>
      <c r="Y80" s="604">
        <v>194.31500260000001</v>
      </c>
      <c r="Z80" s="604">
        <v>203.83163714</v>
      </c>
      <c r="AA80" s="604">
        <v>231.63804802000001</v>
      </c>
      <c r="AB80" s="604">
        <v>225.54601063000001</v>
      </c>
      <c r="AC80" s="604">
        <v>216.15588500999999</v>
      </c>
      <c r="AD80" s="604">
        <v>201.44488913000001</v>
      </c>
      <c r="AE80" s="604">
        <v>193.92437776</v>
      </c>
      <c r="AF80" s="604">
        <v>184.99703543000001</v>
      </c>
      <c r="AG80" s="604">
        <v>170.17508794</v>
      </c>
      <c r="AH80" s="604">
        <v>165.67398485000001</v>
      </c>
      <c r="AI80" s="604">
        <v>162.21765464000001</v>
      </c>
      <c r="AJ80" s="604">
        <v>168.50653145999999</v>
      </c>
      <c r="AK80" s="604">
        <v>241.74803349000001</v>
      </c>
      <c r="AL80" s="604">
        <v>262.34290219000002</v>
      </c>
      <c r="AM80" s="604">
        <v>270.62366286000002</v>
      </c>
      <c r="AN80" s="605">
        <v>276.70375551000001</v>
      </c>
      <c r="AO80" s="605">
        <v>287.11125012000002</v>
      </c>
      <c r="AP80" s="605">
        <v>285.55752574000002</v>
      </c>
      <c r="AQ80" s="605">
        <v>278.44957255999998</v>
      </c>
      <c r="AR80" s="605">
        <v>283.84238606000002</v>
      </c>
      <c r="AS80" s="605">
        <v>293.47729572999998</v>
      </c>
      <c r="AT80" s="605">
        <v>291.16744585999999</v>
      </c>
      <c r="AU80" s="605">
        <v>284.98143799000002</v>
      </c>
      <c r="AV80" s="605">
        <v>287.48532537</v>
      </c>
      <c r="AW80" s="605">
        <v>291.03040950000002</v>
      </c>
      <c r="AX80" s="605">
        <v>290.50167412000002</v>
      </c>
      <c r="AY80" s="605">
        <v>306.9500754</v>
      </c>
      <c r="AZ80" s="605">
        <v>303.01003101999999</v>
      </c>
      <c r="BA80" s="605">
        <v>306.60206357999999</v>
      </c>
      <c r="BB80" s="605">
        <v>315.01280744000002</v>
      </c>
    </row>
    <row r="81" spans="1:54">
      <c r="A81" s="604" t="s">
        <v>827</v>
      </c>
      <c r="B81" s="604" t="s">
        <v>826</v>
      </c>
      <c r="AL81" s="604">
        <v>3.0977899948999998</v>
      </c>
      <c r="AM81" s="604">
        <v>3.1366593992</v>
      </c>
      <c r="AN81" s="605">
        <v>3.3035532474</v>
      </c>
      <c r="AO81" s="605">
        <v>3.5199976020000001</v>
      </c>
      <c r="AP81" s="605">
        <v>3.6152761803</v>
      </c>
      <c r="AQ81" s="605">
        <v>3.6847183588000001</v>
      </c>
      <c r="AR81" s="605">
        <v>3.7129639166000001</v>
      </c>
      <c r="AS81" s="605">
        <v>3.7403541440999999</v>
      </c>
      <c r="AT81" s="605">
        <v>3.8415975402</v>
      </c>
      <c r="AU81" s="605">
        <v>3.8599452516000001</v>
      </c>
      <c r="AV81" s="605">
        <v>3.9153522872000002</v>
      </c>
      <c r="AW81" s="605">
        <v>3.9030446301000001</v>
      </c>
      <c r="AX81" s="605">
        <v>3.8398989775999999</v>
      </c>
      <c r="AY81" s="605">
        <v>3.8312367580000002</v>
      </c>
      <c r="AZ81" s="605">
        <v>3.8735645235999998</v>
      </c>
      <c r="BA81" s="605">
        <v>3.9520519457000001</v>
      </c>
      <c r="BB81" s="605">
        <v>3.8922540297000001</v>
      </c>
    </row>
    <row r="82" spans="1:54">
      <c r="A82" s="604" t="s">
        <v>825</v>
      </c>
      <c r="B82" s="604" t="s">
        <v>824</v>
      </c>
      <c r="AN82" s="605"/>
      <c r="AO82" s="605"/>
      <c r="AP82" s="605"/>
      <c r="AQ82" s="605"/>
      <c r="AR82" s="605"/>
      <c r="AS82" s="605"/>
      <c r="AT82" s="605"/>
      <c r="AU82" s="605"/>
      <c r="AV82" s="605"/>
      <c r="AW82" s="605"/>
      <c r="AX82" s="605"/>
      <c r="AY82" s="605"/>
      <c r="AZ82" s="605"/>
      <c r="BA82" s="605"/>
      <c r="BB82" s="605"/>
    </row>
    <row r="83" spans="1:54">
      <c r="A83" s="604" t="s">
        <v>823</v>
      </c>
      <c r="B83" s="604" t="s">
        <v>822</v>
      </c>
      <c r="AN83" s="605"/>
      <c r="AO83" s="605"/>
      <c r="AP83" s="605"/>
      <c r="AQ83" s="605"/>
      <c r="AR83" s="605"/>
      <c r="AS83" s="605"/>
      <c r="AT83" s="605"/>
      <c r="AU83" s="605"/>
      <c r="AV83" s="605"/>
      <c r="AW83" s="605"/>
      <c r="AX83" s="605"/>
      <c r="AY83" s="605"/>
      <c r="AZ83" s="605"/>
      <c r="BA83" s="605"/>
      <c r="BB83" s="605"/>
    </row>
    <row r="84" spans="1:54">
      <c r="A84" s="604" t="s">
        <v>821</v>
      </c>
      <c r="B84" s="604" t="s">
        <v>820</v>
      </c>
      <c r="W84" s="604">
        <v>0.50423209824000004</v>
      </c>
      <c r="X84" s="604">
        <v>0.51813882967000002</v>
      </c>
      <c r="Y84" s="604">
        <v>0.53894303874000005</v>
      </c>
      <c r="Z84" s="604">
        <v>0.54458921524000004</v>
      </c>
      <c r="AA84" s="604">
        <v>0.56782141056000002</v>
      </c>
      <c r="AB84" s="604">
        <v>0.58222303209000004</v>
      </c>
      <c r="AC84" s="604">
        <v>0.59312703450000004</v>
      </c>
      <c r="AD84" s="604">
        <v>0.59849715908000001</v>
      </c>
      <c r="AE84" s="604">
        <v>0.59682759685999998</v>
      </c>
      <c r="AF84" s="604">
        <v>0.60250652337999999</v>
      </c>
      <c r="AG84" s="604">
        <v>0.61202974555</v>
      </c>
      <c r="AH84" s="604">
        <v>0.61492804178000005</v>
      </c>
      <c r="AI84" s="604">
        <v>0.63862661407999999</v>
      </c>
      <c r="AJ84" s="604">
        <v>0.65494185561999996</v>
      </c>
      <c r="AK84" s="604">
        <v>0.67570615176000004</v>
      </c>
      <c r="AL84" s="604">
        <v>0.71345337469000003</v>
      </c>
      <c r="AM84" s="604">
        <v>0.71325703912000005</v>
      </c>
      <c r="AN84" s="605">
        <v>0.71615859136000004</v>
      </c>
      <c r="AO84" s="605">
        <v>0.72426775375999997</v>
      </c>
      <c r="AP84" s="605">
        <v>0.73385164877999998</v>
      </c>
      <c r="AQ84" s="605">
        <v>0.73255997914000004</v>
      </c>
      <c r="AR84" s="605">
        <v>0.72375459196000003</v>
      </c>
      <c r="AS84" s="605">
        <v>0.72311588693999995</v>
      </c>
      <c r="AT84" s="605">
        <v>0.74629082124000001</v>
      </c>
      <c r="AU84" s="605">
        <v>0.73702590019000003</v>
      </c>
      <c r="AV84" s="605">
        <v>0.72783554350000002</v>
      </c>
      <c r="AW84" s="605">
        <v>0.71068188302000002</v>
      </c>
      <c r="AX84" s="605">
        <v>0.71104668632000001</v>
      </c>
      <c r="AY84" s="605">
        <v>0.68511731180000002</v>
      </c>
      <c r="AZ84" s="605">
        <v>0.67239418921000005</v>
      </c>
      <c r="BA84" s="605">
        <v>0.68371614751999998</v>
      </c>
      <c r="BB84" s="605">
        <v>0.68407243504000004</v>
      </c>
    </row>
    <row r="85" spans="1:54">
      <c r="A85" s="604" t="s">
        <v>819</v>
      </c>
      <c r="B85" s="604" t="s">
        <v>818</v>
      </c>
      <c r="AG85" s="604">
        <v>5.5208701229999999</v>
      </c>
      <c r="AH85" s="604">
        <v>7.2616331140000003</v>
      </c>
      <c r="AI85" s="604">
        <v>7.9697035810000001</v>
      </c>
      <c r="AJ85" s="604">
        <v>9.436891761</v>
      </c>
      <c r="AK85" s="604">
        <v>10.384367149999999</v>
      </c>
      <c r="AL85" s="604">
        <v>11.09979936</v>
      </c>
      <c r="AM85" s="604">
        <v>11.96513219</v>
      </c>
      <c r="AN85" s="605">
        <v>12.72388559</v>
      </c>
      <c r="AO85" s="605">
        <v>13.894956390000001</v>
      </c>
      <c r="AP85" s="605">
        <v>14.138505540000001</v>
      </c>
      <c r="AQ85" s="605">
        <v>14.21247683</v>
      </c>
      <c r="AR85" s="605">
        <v>14.222004460000001</v>
      </c>
      <c r="AS85" s="605">
        <v>14.318879969999999</v>
      </c>
      <c r="AT85" s="605">
        <v>14.03417724</v>
      </c>
      <c r="AU85" s="605">
        <v>14.291004770000001</v>
      </c>
      <c r="AV85" s="605">
        <v>14.31623626</v>
      </c>
      <c r="AW85" s="605">
        <v>14.05315867</v>
      </c>
      <c r="AX85" s="605">
        <v>13.945002430000001</v>
      </c>
      <c r="AY85" s="605">
        <v>14.26194544</v>
      </c>
      <c r="AZ85" s="605">
        <v>13.97674846</v>
      </c>
      <c r="BA85" s="605">
        <v>14.243401499999999</v>
      </c>
      <c r="BB85" s="605">
        <v>13.898555719999999</v>
      </c>
    </row>
    <row r="86" spans="1:54">
      <c r="A86" s="604" t="s">
        <v>817</v>
      </c>
      <c r="B86" s="604" t="s">
        <v>816</v>
      </c>
      <c r="W86" s="604">
        <v>7.71060971</v>
      </c>
      <c r="X86" s="604">
        <v>7.7863307309999996</v>
      </c>
      <c r="Y86" s="604">
        <v>8.0803820179999999</v>
      </c>
      <c r="Z86" s="604">
        <v>8.3483159709999999</v>
      </c>
      <c r="AA86" s="604">
        <v>8.527561575</v>
      </c>
      <c r="AB86" s="604">
        <v>8.6309524159999995</v>
      </c>
      <c r="AC86" s="604">
        <v>8.6672486870000007</v>
      </c>
      <c r="AD86" s="604">
        <v>8.8241718440000003</v>
      </c>
      <c r="AE86" s="604">
        <v>8.8648804749999996</v>
      </c>
      <c r="AF86" s="604">
        <v>8.9644710510000003</v>
      </c>
      <c r="AG86" s="604">
        <v>8.8753312009999998</v>
      </c>
      <c r="AH86" s="604">
        <v>8.8008539890000002</v>
      </c>
      <c r="AI86" s="604">
        <v>8.7409252199999994</v>
      </c>
      <c r="AJ86" s="604">
        <v>8.6100787630000006</v>
      </c>
      <c r="AK86" s="604">
        <v>8.5629894419999992</v>
      </c>
      <c r="AL86" s="604">
        <v>8.4943620210000006</v>
      </c>
      <c r="AM86" s="604">
        <v>8.4537960709999993</v>
      </c>
      <c r="AN86" s="605">
        <v>8.4408009330000002</v>
      </c>
      <c r="AO86" s="605">
        <v>8.3975449439999998</v>
      </c>
      <c r="AP86" s="605">
        <v>8.4697094600000007</v>
      </c>
      <c r="AQ86" s="605">
        <v>8.4091322040000005</v>
      </c>
      <c r="AR86" s="605">
        <v>8.4679403000000004</v>
      </c>
      <c r="AS86" s="605">
        <v>8.3022065479999991</v>
      </c>
      <c r="AT86" s="605">
        <v>8.5366752760000004</v>
      </c>
      <c r="AU86" s="605">
        <v>8.4041393079999995</v>
      </c>
      <c r="AV86" s="605">
        <v>8.5900825550000004</v>
      </c>
      <c r="AW86" s="605">
        <v>8.3359424230000005</v>
      </c>
      <c r="AX86" s="605">
        <v>8.2351989559999996</v>
      </c>
      <c r="AY86" s="605">
        <v>8.0122614070000004</v>
      </c>
      <c r="AZ86" s="605">
        <v>7.8766521970000003</v>
      </c>
      <c r="BA86" s="605">
        <v>7.8213192810000001</v>
      </c>
      <c r="BB86" s="605">
        <v>7.8568441660000001</v>
      </c>
    </row>
    <row r="87" spans="1:54">
      <c r="A87" s="604" t="s">
        <v>815</v>
      </c>
      <c r="B87" s="604" t="s">
        <v>814</v>
      </c>
      <c r="AG87" s="604">
        <v>72.339313305000005</v>
      </c>
      <c r="AH87" s="604">
        <v>74.719191358000003</v>
      </c>
      <c r="AI87" s="604">
        <v>75.665850208999998</v>
      </c>
      <c r="AJ87" s="604">
        <v>77.300415242</v>
      </c>
      <c r="AK87" s="604">
        <v>80.682234003000005</v>
      </c>
      <c r="AL87" s="604">
        <v>82.700422629000002</v>
      </c>
      <c r="AM87" s="604">
        <v>84.116060055999995</v>
      </c>
      <c r="AN87" s="605">
        <v>84.604711574999996</v>
      </c>
      <c r="AO87" s="605">
        <v>85.271928837000004</v>
      </c>
      <c r="AP87" s="605">
        <v>85.735946455000004</v>
      </c>
      <c r="AQ87" s="605">
        <v>85.934226690000003</v>
      </c>
      <c r="AR87" s="605">
        <v>85.507870869000001</v>
      </c>
      <c r="AS87" s="605">
        <v>84.673726406</v>
      </c>
      <c r="AT87" s="605">
        <v>84.559089064000005</v>
      </c>
      <c r="AU87" s="605">
        <v>84.822375449000006</v>
      </c>
      <c r="AV87" s="605">
        <v>84.685017443000007</v>
      </c>
      <c r="AW87" s="605">
        <v>84.910498372000006</v>
      </c>
      <c r="AX87" s="605">
        <v>86.585691436999994</v>
      </c>
      <c r="AY87" s="605">
        <v>92.780123641000003</v>
      </c>
      <c r="AZ87" s="605">
        <v>93.118965316000001</v>
      </c>
      <c r="BA87" s="605"/>
      <c r="BB87" s="605"/>
    </row>
    <row r="88" spans="1:54">
      <c r="A88" s="604" t="s">
        <v>813</v>
      </c>
      <c r="B88" s="604" t="s">
        <v>812</v>
      </c>
      <c r="W88" s="604">
        <v>1.0457222727</v>
      </c>
      <c r="X88" s="604">
        <v>0.95577504563000004</v>
      </c>
      <c r="Y88" s="604">
        <v>0.94132860730000001</v>
      </c>
      <c r="Z88" s="604">
        <v>0.97813958169000004</v>
      </c>
      <c r="AA88" s="604">
        <v>1.0052196278000001</v>
      </c>
      <c r="AB88" s="604">
        <v>1.0567094397000001</v>
      </c>
      <c r="AC88" s="604">
        <v>1.0973526034000001</v>
      </c>
      <c r="AD88" s="604">
        <v>1.1178519095999999</v>
      </c>
      <c r="AE88" s="604">
        <v>1.1322472788</v>
      </c>
      <c r="AF88" s="604">
        <v>1.1669278717</v>
      </c>
      <c r="AG88" s="604">
        <v>1.1583337391999999</v>
      </c>
      <c r="AH88" s="604">
        <v>1.2079898499999999</v>
      </c>
      <c r="AI88" s="604">
        <v>1.2320816967999999</v>
      </c>
      <c r="AJ88" s="604">
        <v>1.2392612063999999</v>
      </c>
      <c r="AK88" s="604">
        <v>1.2872550410000001</v>
      </c>
      <c r="AL88" s="604">
        <v>1.2827404514</v>
      </c>
      <c r="AM88" s="604">
        <v>1.2959881517</v>
      </c>
      <c r="AN88" s="605">
        <v>1.3022722636999999</v>
      </c>
      <c r="AO88" s="605">
        <v>1.2863413882000001</v>
      </c>
      <c r="AP88" s="605">
        <v>1.4117790592999999</v>
      </c>
      <c r="AQ88" s="605">
        <v>1.6907698551999999</v>
      </c>
      <c r="AR88" s="605">
        <v>1.6874480462000001</v>
      </c>
      <c r="AS88" s="605">
        <v>1.6763888245</v>
      </c>
      <c r="AT88" s="605">
        <v>1.5933369820000001</v>
      </c>
      <c r="AU88" s="605">
        <v>1.6197135831</v>
      </c>
      <c r="AV88" s="605">
        <v>1.557509</v>
      </c>
      <c r="AW88" s="605">
        <v>1.5500599628</v>
      </c>
      <c r="AX88" s="605">
        <v>1.5439854467</v>
      </c>
      <c r="AY88" s="605">
        <v>1.543087568</v>
      </c>
      <c r="AZ88" s="605">
        <v>1.4976410999000001</v>
      </c>
      <c r="BA88" s="605">
        <v>1.4441403697999999</v>
      </c>
      <c r="BB88" s="605">
        <v>1.4536209843000001</v>
      </c>
    </row>
    <row r="89" spans="1:54">
      <c r="A89" s="604" t="s">
        <v>811</v>
      </c>
      <c r="B89" s="604" t="s">
        <v>810</v>
      </c>
      <c r="W89" s="604">
        <v>0.63650829387999996</v>
      </c>
      <c r="X89" s="604">
        <v>0.61160657728000001</v>
      </c>
      <c r="Y89" s="604">
        <v>0.6212222342</v>
      </c>
      <c r="Z89" s="604">
        <v>0.61834158719999999</v>
      </c>
      <c r="AA89" s="604">
        <v>0.70520949836000002</v>
      </c>
      <c r="AB89" s="604">
        <v>1.0626814041999999</v>
      </c>
      <c r="AC89" s="604">
        <v>1.1370148136</v>
      </c>
      <c r="AD89" s="604">
        <v>1.2639724403000001</v>
      </c>
      <c r="AE89" s="604">
        <v>1.7532010508</v>
      </c>
      <c r="AF89" s="604">
        <v>2.0884914521</v>
      </c>
      <c r="AG89" s="604">
        <v>3.0275079932</v>
      </c>
      <c r="AH89" s="604">
        <v>5.9366636480999997</v>
      </c>
      <c r="AI89" s="604">
        <v>6.1407639008999997</v>
      </c>
      <c r="AJ89" s="604">
        <v>6.3099888007000002</v>
      </c>
      <c r="AK89" s="604">
        <v>6.8138569493999999</v>
      </c>
      <c r="AL89" s="604">
        <v>7.2851757239000001</v>
      </c>
      <c r="AM89" s="604">
        <v>7.4041255953</v>
      </c>
      <c r="AN89" s="605">
        <v>7.8932505927000003</v>
      </c>
      <c r="AO89" s="605">
        <v>8.2509427888999998</v>
      </c>
      <c r="AP89" s="605">
        <v>8.4146588009999999</v>
      </c>
      <c r="AQ89" s="605">
        <v>8.8059431317999994</v>
      </c>
      <c r="AR89" s="605">
        <v>9.0505748489000002</v>
      </c>
      <c r="AS89" s="605">
        <v>9.3932620141999994</v>
      </c>
      <c r="AT89" s="605">
        <v>12.293608286</v>
      </c>
      <c r="AU89" s="605">
        <v>17.361131512</v>
      </c>
      <c r="AV89" s="605">
        <v>17.256160000000001</v>
      </c>
      <c r="AW89" s="605">
        <v>17.619530464</v>
      </c>
      <c r="AX89" s="605">
        <v>18.099276538000002</v>
      </c>
      <c r="AY89" s="605">
        <v>19.437322371</v>
      </c>
      <c r="AZ89" s="605">
        <v>19.751374807000001</v>
      </c>
      <c r="BA89" s="605">
        <v>20.621300305999998</v>
      </c>
      <c r="BB89" s="605">
        <v>21.51321832</v>
      </c>
    </row>
    <row r="90" spans="1:54">
      <c r="A90" s="604" t="s">
        <v>809</v>
      </c>
      <c r="B90" s="604" t="s">
        <v>808</v>
      </c>
      <c r="W90" s="604">
        <v>0.54938059737</v>
      </c>
      <c r="X90" s="604">
        <v>0.57064030256999998</v>
      </c>
      <c r="Y90" s="604">
        <v>0.51074081537000005</v>
      </c>
      <c r="Z90" s="604">
        <v>0.42743315207999999</v>
      </c>
      <c r="AA90" s="604">
        <v>0.40376558551000002</v>
      </c>
      <c r="AB90" s="604">
        <v>0.39588260159999999</v>
      </c>
      <c r="AC90" s="604">
        <v>0.32397665777000001</v>
      </c>
      <c r="AD90" s="604">
        <v>0.28388746914000001</v>
      </c>
      <c r="AE90" s="604">
        <v>0.25312813479000001</v>
      </c>
      <c r="AF90" s="604">
        <v>0.25297241634000001</v>
      </c>
      <c r="AG90" s="604">
        <v>0.25800110082</v>
      </c>
      <c r="AH90" s="604">
        <v>0.25993459373</v>
      </c>
      <c r="AI90" s="604">
        <v>0.26510575036</v>
      </c>
      <c r="AJ90" s="604">
        <v>0.32476908615</v>
      </c>
      <c r="AK90" s="604">
        <v>0.37500575610999998</v>
      </c>
      <c r="AL90" s="604">
        <v>0.39163695042000002</v>
      </c>
      <c r="AM90" s="604">
        <v>0.39574785808000001</v>
      </c>
      <c r="AN90" s="605">
        <v>0.41468468945999998</v>
      </c>
      <c r="AO90" s="605">
        <v>0.39402298949999998</v>
      </c>
      <c r="AP90" s="605">
        <v>0.29715367274999999</v>
      </c>
      <c r="AQ90" s="605">
        <v>0.27037346352000002</v>
      </c>
      <c r="AR90" s="605">
        <v>0.33472066733</v>
      </c>
      <c r="AS90" s="605">
        <v>0.36449212128000003</v>
      </c>
      <c r="AT90" s="605">
        <v>0.39728120971999997</v>
      </c>
      <c r="AU90" s="605">
        <v>0.40803179823000002</v>
      </c>
      <c r="AV90" s="605">
        <v>0.42262771142</v>
      </c>
      <c r="AW90" s="605">
        <v>0.44123706448</v>
      </c>
      <c r="AX90" s="605">
        <v>0.45851853105000001</v>
      </c>
      <c r="AY90" s="605">
        <v>0.49832920326000002</v>
      </c>
      <c r="AZ90" s="605">
        <v>0.47031204224000001</v>
      </c>
      <c r="BA90" s="605">
        <v>0.50248715488999995</v>
      </c>
      <c r="BB90" s="605">
        <v>0.51870135842999998</v>
      </c>
    </row>
    <row r="91" spans="1:54">
      <c r="A91" s="604" t="s">
        <v>807</v>
      </c>
      <c r="B91" s="604" t="s">
        <v>806</v>
      </c>
      <c r="W91" s="604">
        <v>0.31977497792999998</v>
      </c>
      <c r="X91" s="604">
        <v>0.29584636739999998</v>
      </c>
      <c r="Y91" s="604">
        <v>0.30441984521999998</v>
      </c>
      <c r="Z91" s="604">
        <v>0.31712222391</v>
      </c>
      <c r="AA91" s="604">
        <v>0.33975294810000001</v>
      </c>
      <c r="AB91" s="604">
        <v>0.35948008177000002</v>
      </c>
      <c r="AC91" s="604">
        <v>0.39656311288000001</v>
      </c>
      <c r="AD91" s="604">
        <v>0.50524225650999999</v>
      </c>
      <c r="AE91" s="604">
        <v>0.55489954469000002</v>
      </c>
      <c r="AF91" s="604">
        <v>0.63390028959</v>
      </c>
      <c r="AG91" s="604">
        <v>0.72336129970999996</v>
      </c>
      <c r="AH91" s="604">
        <v>0.80087701089999996</v>
      </c>
      <c r="AI91" s="604">
        <v>0.93913612247</v>
      </c>
      <c r="AJ91" s="604">
        <v>0.99645085167000003</v>
      </c>
      <c r="AK91" s="604">
        <v>1.0590766209</v>
      </c>
      <c r="AL91" s="604">
        <v>1.1529849999999999</v>
      </c>
      <c r="AM91" s="604">
        <v>1.2134484718</v>
      </c>
      <c r="AN91" s="605">
        <v>1.3080905145999999</v>
      </c>
      <c r="AO91" s="605">
        <v>1.3401775149999999</v>
      </c>
      <c r="AP91" s="605">
        <v>1.3323010207999999</v>
      </c>
      <c r="AQ91" s="605">
        <v>1.3684129330000001</v>
      </c>
      <c r="AR91" s="605">
        <v>1.3630690648999999</v>
      </c>
      <c r="AS91" s="605">
        <v>1.3840141416</v>
      </c>
      <c r="AT91" s="605">
        <v>1.4473271607</v>
      </c>
      <c r="AU91" s="605">
        <v>1.5720322445999999</v>
      </c>
      <c r="AV91" s="605">
        <v>1.6160571547</v>
      </c>
      <c r="AW91" s="605">
        <v>1.6807770474999999</v>
      </c>
      <c r="AX91" s="605">
        <v>1.8391639420999999</v>
      </c>
      <c r="AY91" s="605">
        <v>2.0189688168000002</v>
      </c>
      <c r="AZ91" s="605">
        <v>2.2153693504</v>
      </c>
      <c r="BA91" s="605">
        <v>2.4221797</v>
      </c>
      <c r="BB91" s="605">
        <v>2.6347535269</v>
      </c>
    </row>
    <row r="92" spans="1:54">
      <c r="A92" s="604" t="s">
        <v>805</v>
      </c>
      <c r="B92" s="604" t="s">
        <v>804</v>
      </c>
      <c r="W92" s="604">
        <v>0.36772812422000001</v>
      </c>
      <c r="X92" s="604">
        <v>0.36108827196999999</v>
      </c>
      <c r="Y92" s="604">
        <v>0.35924051863000001</v>
      </c>
      <c r="Z92" s="604">
        <v>0.35107633255999998</v>
      </c>
      <c r="AA92" s="604">
        <v>0.34869647002999998</v>
      </c>
      <c r="AB92" s="604">
        <v>0.34902632770000003</v>
      </c>
      <c r="AC92" s="604">
        <v>0.33817374868</v>
      </c>
      <c r="AD92" s="604">
        <v>0.33632928863</v>
      </c>
      <c r="AE92" s="604">
        <v>0.33770773645000002</v>
      </c>
      <c r="AF92" s="604">
        <v>0.3363828089</v>
      </c>
      <c r="AG92" s="604">
        <v>0.33946621360000001</v>
      </c>
      <c r="AH92" s="604">
        <v>0.3506546062</v>
      </c>
      <c r="AI92" s="604">
        <v>0.35802972983999998</v>
      </c>
      <c r="AJ92" s="604">
        <v>0.38018417822</v>
      </c>
      <c r="AK92" s="604">
        <v>0.40945398370000002</v>
      </c>
      <c r="AL92" s="604">
        <v>0.44190741190999999</v>
      </c>
      <c r="AM92" s="604">
        <v>0.46356106799000002</v>
      </c>
      <c r="AN92" s="605">
        <v>0.47091461465000001</v>
      </c>
      <c r="AO92" s="605">
        <v>0.48272999289000001</v>
      </c>
      <c r="AP92" s="605">
        <v>0.47736568655</v>
      </c>
      <c r="AQ92" s="605">
        <v>0.48197608125000002</v>
      </c>
      <c r="AR92" s="605">
        <v>0.48731211877000002</v>
      </c>
      <c r="AS92" s="605">
        <v>0.48531612333000002</v>
      </c>
      <c r="AT92" s="605">
        <v>0.48864948587000001</v>
      </c>
      <c r="AU92" s="605">
        <v>0.48996132324000002</v>
      </c>
      <c r="AV92" s="605">
        <v>0.4954558</v>
      </c>
      <c r="AW92" s="605">
        <v>0.50127043472999999</v>
      </c>
      <c r="AX92" s="605">
        <v>0.50843844692999995</v>
      </c>
      <c r="AY92" s="605">
        <v>0.52357735194999999</v>
      </c>
      <c r="AZ92" s="605">
        <v>0.51432106016000001</v>
      </c>
      <c r="BA92" s="605">
        <v>0.52253906023999996</v>
      </c>
      <c r="BB92" s="605">
        <v>0.5419691968</v>
      </c>
    </row>
    <row r="93" spans="1:54">
      <c r="A93" s="604" t="s">
        <v>803</v>
      </c>
      <c r="B93" s="604" t="s">
        <v>802</v>
      </c>
      <c r="AB93" s="604">
        <v>82.967276214999998</v>
      </c>
      <c r="AC93" s="604">
        <v>79.544813622999996</v>
      </c>
      <c r="AD93" s="604">
        <v>77.773282731999998</v>
      </c>
      <c r="AE93" s="604">
        <v>77.095725329999993</v>
      </c>
      <c r="AF93" s="604">
        <v>70.942999782000001</v>
      </c>
      <c r="AG93" s="604">
        <v>66.644555830000002</v>
      </c>
      <c r="AH93" s="604">
        <v>66.766088576000001</v>
      </c>
      <c r="AI93" s="604">
        <v>65.434130507999996</v>
      </c>
      <c r="AJ93" s="604">
        <v>63.582642987</v>
      </c>
      <c r="AK93" s="604">
        <v>96.075069485</v>
      </c>
      <c r="AL93" s="604">
        <v>96.338547965999993</v>
      </c>
      <c r="AM93" s="604">
        <v>118.68663331</v>
      </c>
      <c r="AN93" s="605">
        <v>149.10560464</v>
      </c>
      <c r="AO93" s="605">
        <v>111.63795628</v>
      </c>
      <c r="AP93" s="605">
        <v>155.31042812999999</v>
      </c>
      <c r="AQ93" s="605">
        <v>222.80478274000001</v>
      </c>
      <c r="AR93" s="605">
        <v>191.78372807</v>
      </c>
      <c r="AS93" s="605">
        <v>185.73193165999999</v>
      </c>
      <c r="AT93" s="605">
        <v>183.05645222000001</v>
      </c>
      <c r="AU93" s="605">
        <v>208.18176584</v>
      </c>
      <c r="AV93" s="605">
        <v>287.42310552999999</v>
      </c>
      <c r="AW93" s="605">
        <v>318.55351016999998</v>
      </c>
      <c r="AX93" s="605">
        <v>305.99423629</v>
      </c>
      <c r="AY93" s="605">
        <v>370.27221030999999</v>
      </c>
      <c r="AZ93" s="605">
        <v>244.39765061</v>
      </c>
      <c r="BA93" s="605">
        <v>303.55850966000003</v>
      </c>
      <c r="BB93" s="605">
        <v>358.15250734</v>
      </c>
    </row>
    <row r="94" spans="1:54">
      <c r="A94" s="604" t="s">
        <v>801</v>
      </c>
      <c r="B94" s="604" t="s">
        <v>800</v>
      </c>
      <c r="AI94" s="604">
        <v>2.0008955562000001</v>
      </c>
      <c r="AJ94" s="604">
        <v>1.9308872754999999</v>
      </c>
      <c r="AK94" s="604">
        <v>2.0897719746000001</v>
      </c>
      <c r="AL94" s="604">
        <v>2.2426063419000002</v>
      </c>
      <c r="AM94" s="604">
        <v>2.4035586571000001</v>
      </c>
      <c r="AN94" s="605">
        <v>2.4499986894000001</v>
      </c>
      <c r="AO94" s="605">
        <v>2.6361395527</v>
      </c>
      <c r="AP94" s="605">
        <v>2.6582818361</v>
      </c>
      <c r="AQ94" s="605">
        <v>3.2518945772999999</v>
      </c>
      <c r="AR94" s="605">
        <v>3.344226291</v>
      </c>
      <c r="AS94" s="605">
        <v>3.8735170138999999</v>
      </c>
      <c r="AT94" s="605">
        <v>4.9918090798000003</v>
      </c>
      <c r="AU94" s="605">
        <v>6.0591627329</v>
      </c>
      <c r="AV94" s="605">
        <v>6.3119750000000003</v>
      </c>
      <c r="AW94" s="605">
        <v>6.8110780936999999</v>
      </c>
      <c r="AX94" s="605">
        <v>7.1015244507000004</v>
      </c>
      <c r="AY94" s="605">
        <v>8.0655702458</v>
      </c>
      <c r="AZ94" s="605">
        <v>10.309875656999999</v>
      </c>
      <c r="BA94" s="605">
        <v>11.421132603</v>
      </c>
      <c r="BB94" s="605">
        <v>12.663199227</v>
      </c>
    </row>
    <row r="95" spans="1:54">
      <c r="A95" s="604" t="s">
        <v>799</v>
      </c>
      <c r="B95" s="604" t="s">
        <v>798</v>
      </c>
      <c r="W95" s="604">
        <v>4.4888611283000002E-3</v>
      </c>
      <c r="X95" s="604">
        <v>4.2016816649000002E-3</v>
      </c>
      <c r="Y95" s="604">
        <v>3.8305769021000002E-3</v>
      </c>
      <c r="Z95" s="604">
        <v>3.8096183179E-3</v>
      </c>
      <c r="AA95" s="604">
        <v>3.6557605537999999E-3</v>
      </c>
      <c r="AB95" s="604">
        <v>3.3485210161999998E-3</v>
      </c>
      <c r="AC95" s="604">
        <v>3.3756716826000002E-3</v>
      </c>
      <c r="AD95" s="604">
        <v>3.3398690782999998E-3</v>
      </c>
      <c r="AE95" s="604">
        <v>3.3229927121999998E-3</v>
      </c>
      <c r="AF95" s="604">
        <v>3.4648442152000001E-3</v>
      </c>
      <c r="AG95" s="604">
        <v>4.4617023923000003E-3</v>
      </c>
      <c r="AH95" s="604">
        <v>1.003555618E-2</v>
      </c>
      <c r="AI95" s="604">
        <v>9.5694828588000005E-2</v>
      </c>
      <c r="AJ95" s="604">
        <v>0.173055287</v>
      </c>
      <c r="AK95" s="604">
        <v>0.23675217600000001</v>
      </c>
      <c r="AL95" s="604">
        <v>0.30504020500000001</v>
      </c>
      <c r="AM95" s="604">
        <v>0.37054068800000001</v>
      </c>
      <c r="AN95" s="605">
        <v>0.40111194100000003</v>
      </c>
      <c r="AO95" s="605">
        <v>0.42930597700000001</v>
      </c>
      <c r="AP95" s="605">
        <v>0.44390864899999999</v>
      </c>
      <c r="AQ95" s="605">
        <v>0.455159539</v>
      </c>
      <c r="AR95" s="605">
        <v>0.47680198099999999</v>
      </c>
      <c r="AS95" s="605">
        <v>0.47739502</v>
      </c>
      <c r="AT95" s="605">
        <v>0.48069395599999998</v>
      </c>
      <c r="AU95" s="605">
        <v>0.48589906500000002</v>
      </c>
      <c r="AV95" s="605">
        <v>0.50198246599999996</v>
      </c>
      <c r="AW95" s="605">
        <v>0.520791648</v>
      </c>
      <c r="AX95" s="605">
        <v>0.55494197300000003</v>
      </c>
      <c r="AY95" s="605">
        <v>0.54881140299999998</v>
      </c>
      <c r="AZ95" s="605">
        <v>0.52736042900000002</v>
      </c>
      <c r="BA95" s="605">
        <v>0.53190543899999998</v>
      </c>
      <c r="BB95" s="605">
        <v>0.54120669499999996</v>
      </c>
    </row>
    <row r="96" spans="1:54">
      <c r="A96" s="604" t="s">
        <v>797</v>
      </c>
      <c r="B96" s="604" t="s">
        <v>796</v>
      </c>
      <c r="X96" s="604">
        <v>1.3242288782</v>
      </c>
      <c r="Y96" s="604">
        <v>1.3014852009</v>
      </c>
      <c r="Z96" s="604">
        <v>1.2858117383000001</v>
      </c>
      <c r="AA96" s="604">
        <v>1.2053884616999999</v>
      </c>
      <c r="AB96" s="604">
        <v>1.5414755913</v>
      </c>
      <c r="AC96" s="604">
        <v>1.4282632122000001</v>
      </c>
      <c r="AD96" s="604">
        <v>1.3026722141</v>
      </c>
      <c r="AE96" s="604">
        <v>1.2979353476</v>
      </c>
      <c r="AF96" s="604">
        <v>1.3207061241</v>
      </c>
      <c r="AG96" s="604">
        <v>1.3140786301</v>
      </c>
      <c r="AH96" s="604">
        <v>1.513422831</v>
      </c>
      <c r="AI96" s="604">
        <v>1.7124257964</v>
      </c>
      <c r="AJ96" s="604">
        <v>1.8998342212999999</v>
      </c>
      <c r="AK96" s="604">
        <v>1.9164946158</v>
      </c>
      <c r="AL96" s="604">
        <v>2.1109089844</v>
      </c>
      <c r="AM96" s="604">
        <v>2.0791380462000002</v>
      </c>
      <c r="AN96" s="605">
        <v>2.1320312405999999</v>
      </c>
      <c r="AO96" s="605">
        <v>2.0932973293999999</v>
      </c>
      <c r="AP96" s="605">
        <v>2.0767218747</v>
      </c>
      <c r="AQ96" s="605">
        <v>2.1725799567999999</v>
      </c>
      <c r="AR96" s="605">
        <v>2.0021649183000001</v>
      </c>
      <c r="AS96" s="605">
        <v>1.8988246578000001</v>
      </c>
      <c r="AT96" s="605">
        <v>2.0970823403000001</v>
      </c>
      <c r="AU96" s="605">
        <v>2.1195233194999998</v>
      </c>
      <c r="AV96" s="605">
        <v>2.2540157028999999</v>
      </c>
      <c r="AW96" s="605">
        <v>2.4358224587000001</v>
      </c>
      <c r="AX96" s="605">
        <v>2.7748456591999999</v>
      </c>
      <c r="AY96" s="605">
        <v>3.5377386714000001</v>
      </c>
      <c r="AZ96" s="605">
        <v>4.3348985363999999</v>
      </c>
      <c r="BA96" s="605">
        <v>4.4704724070999999</v>
      </c>
      <c r="BB96" s="605">
        <v>5.4401578432999997</v>
      </c>
    </row>
    <row r="97" spans="1:54">
      <c r="A97" s="604" t="s">
        <v>795</v>
      </c>
      <c r="B97" s="604" t="s">
        <v>794</v>
      </c>
      <c r="AN97" s="605"/>
      <c r="AO97" s="605"/>
      <c r="AP97" s="605"/>
      <c r="AQ97" s="605"/>
      <c r="AR97" s="605"/>
      <c r="AS97" s="605"/>
      <c r="AT97" s="605"/>
      <c r="AU97" s="605"/>
      <c r="AV97" s="605"/>
      <c r="AW97" s="605"/>
      <c r="AX97" s="605"/>
      <c r="AY97" s="605"/>
      <c r="AZ97" s="605"/>
      <c r="BA97" s="605"/>
      <c r="BB97" s="605"/>
    </row>
    <row r="98" spans="1:54">
      <c r="A98" s="604" t="s">
        <v>793</v>
      </c>
      <c r="B98" s="604" t="s">
        <v>792</v>
      </c>
      <c r="W98" s="604">
        <v>0.94429476051000005</v>
      </c>
      <c r="X98" s="604">
        <v>0.87182171482000004</v>
      </c>
      <c r="Y98" s="604">
        <v>0.92125667768999997</v>
      </c>
      <c r="Z98" s="604">
        <v>0.94669792803999997</v>
      </c>
      <c r="AA98" s="604">
        <v>0.93987115326000004</v>
      </c>
      <c r="AB98" s="604">
        <v>0.98701814131999999</v>
      </c>
      <c r="AC98" s="604">
        <v>0.99481400490000005</v>
      </c>
      <c r="AD98" s="604">
        <v>1.0374372474</v>
      </c>
      <c r="AE98" s="604">
        <v>1.0759908663</v>
      </c>
      <c r="AF98" s="604">
        <v>1.0664912201000001</v>
      </c>
      <c r="AG98" s="604">
        <v>1.0961546663999999</v>
      </c>
      <c r="AH98" s="604">
        <v>1.1236625289</v>
      </c>
      <c r="AI98" s="604">
        <v>1.1694294483000001</v>
      </c>
      <c r="AJ98" s="604">
        <v>1.2271540352000001</v>
      </c>
      <c r="AK98" s="604">
        <v>1.2127891846000001</v>
      </c>
      <c r="AL98" s="604">
        <v>1.1989275299</v>
      </c>
      <c r="AM98" s="604">
        <v>1.2121838979999999</v>
      </c>
      <c r="AN98" s="605">
        <v>1.2302944373</v>
      </c>
      <c r="AO98" s="605">
        <v>1.3040932042</v>
      </c>
      <c r="AP98" s="605">
        <v>1.3727871005000001</v>
      </c>
      <c r="AQ98" s="605">
        <v>1.281008135</v>
      </c>
      <c r="AR98" s="605">
        <v>1.2947113210000001</v>
      </c>
      <c r="AS98" s="605">
        <v>1.3163076896999999</v>
      </c>
      <c r="AT98" s="605">
        <v>1.3906577135</v>
      </c>
      <c r="AU98" s="605">
        <v>1.3829163061</v>
      </c>
      <c r="AV98" s="605">
        <v>1.4297429889</v>
      </c>
      <c r="AW98" s="605">
        <v>1.4366561787000001</v>
      </c>
      <c r="AX98" s="605">
        <v>1.4374372718999999</v>
      </c>
      <c r="AY98" s="605">
        <v>1.4526541086</v>
      </c>
      <c r="AZ98" s="605">
        <v>1.4304848642000001</v>
      </c>
      <c r="BA98" s="605">
        <v>1.5368818987999999</v>
      </c>
      <c r="BB98" s="605">
        <v>1.6574018656</v>
      </c>
    </row>
    <row r="99" spans="1:54">
      <c r="A99" s="604" t="s">
        <v>791</v>
      </c>
      <c r="B99" s="604" t="s">
        <v>790</v>
      </c>
      <c r="W99" s="604">
        <v>0.77723282400000004</v>
      </c>
      <c r="X99" s="604">
        <v>0.79301457799999997</v>
      </c>
      <c r="Y99" s="604">
        <v>0.81624186799999998</v>
      </c>
      <c r="Z99" s="604">
        <v>0.84874786000000002</v>
      </c>
      <c r="AA99" s="604">
        <v>0.88724670800000005</v>
      </c>
      <c r="AB99" s="604">
        <v>0.90667859200000001</v>
      </c>
      <c r="AC99" s="604">
        <v>0.92958931899999997</v>
      </c>
      <c r="AD99" s="604">
        <v>0.94215734699999998</v>
      </c>
      <c r="AE99" s="604">
        <v>0.98032315999999997</v>
      </c>
      <c r="AF99" s="604">
        <v>1.0048647129999999</v>
      </c>
      <c r="AG99" s="604">
        <v>1.019977742</v>
      </c>
      <c r="AH99" s="604">
        <v>0.99984668300000001</v>
      </c>
      <c r="AI99" s="604">
        <v>0.98562748</v>
      </c>
      <c r="AJ99" s="604">
        <v>0.98301114499999998</v>
      </c>
      <c r="AK99" s="604">
        <v>0.97863336000000001</v>
      </c>
      <c r="AL99" s="604">
        <v>1.0021050840000001</v>
      </c>
      <c r="AM99" s="604">
        <v>1.0048616450000001</v>
      </c>
      <c r="AN99" s="605">
        <v>0.99833675799999999</v>
      </c>
      <c r="AO99" s="605">
        <v>1.0032946760000001</v>
      </c>
      <c r="AP99" s="605">
        <v>1.002842472</v>
      </c>
      <c r="AQ99" s="605">
        <v>0.99488715299999997</v>
      </c>
      <c r="AR99" s="605">
        <v>1.011598494</v>
      </c>
      <c r="AS99" s="605">
        <v>1.0032581439999999</v>
      </c>
      <c r="AT99" s="605">
        <v>1.01050946</v>
      </c>
      <c r="AU99" s="605">
        <v>0.97527606300000003</v>
      </c>
      <c r="AV99" s="605">
        <v>0.97723212800000003</v>
      </c>
      <c r="AW99" s="605">
        <v>0.95105083599999996</v>
      </c>
      <c r="AX99" s="605">
        <v>0.94065077200000002</v>
      </c>
      <c r="AY99" s="605">
        <v>0.91762873899999997</v>
      </c>
      <c r="AZ99" s="605">
        <v>0.90814529499999996</v>
      </c>
      <c r="BA99" s="605">
        <v>0.92525310699999996</v>
      </c>
      <c r="BB99" s="605">
        <v>0.938301249</v>
      </c>
    </row>
    <row r="100" spans="1:54">
      <c r="A100" s="604" t="s">
        <v>437</v>
      </c>
      <c r="B100" s="604" t="s">
        <v>789</v>
      </c>
      <c r="W100" s="604">
        <v>0.85073091000000001</v>
      </c>
      <c r="X100" s="604">
        <v>0.86853319299999998</v>
      </c>
      <c r="Y100" s="604">
        <v>0.91771144999999998</v>
      </c>
      <c r="Z100" s="604">
        <v>0.968630777</v>
      </c>
      <c r="AA100" s="604">
        <v>0.99979672500000005</v>
      </c>
      <c r="AB100" s="604">
        <v>1.02268702</v>
      </c>
      <c r="AC100" s="604">
        <v>1.05243464</v>
      </c>
      <c r="AD100" s="604">
        <v>1.0486605630000001</v>
      </c>
      <c r="AE100" s="604">
        <v>1.046824352</v>
      </c>
      <c r="AF100" s="604">
        <v>1.042904413</v>
      </c>
      <c r="AG100" s="604">
        <v>1.031752701</v>
      </c>
      <c r="AH100" s="604">
        <v>1.022847595</v>
      </c>
      <c r="AI100" s="604">
        <v>1.01840394</v>
      </c>
      <c r="AJ100" s="604">
        <v>1.013951582</v>
      </c>
      <c r="AK100" s="604">
        <v>1.004349637</v>
      </c>
      <c r="AL100" s="604">
        <v>0.99608662400000003</v>
      </c>
      <c r="AM100" s="604">
        <v>0.98963153500000001</v>
      </c>
      <c r="AN100" s="605">
        <v>0.97509445900000002</v>
      </c>
      <c r="AO100" s="605">
        <v>0.96743127799999995</v>
      </c>
      <c r="AP100" s="605">
        <v>0.95987202800000004</v>
      </c>
      <c r="AQ100" s="605">
        <v>0.93907128100000004</v>
      </c>
      <c r="AR100" s="605">
        <v>0.91853197499999995</v>
      </c>
      <c r="AS100" s="605">
        <v>0.90497037700000005</v>
      </c>
      <c r="AT100" s="605">
        <v>0.93780205000000005</v>
      </c>
      <c r="AU100" s="605">
        <v>0.93998276700000005</v>
      </c>
      <c r="AV100" s="605">
        <v>0.92333379299999996</v>
      </c>
      <c r="AW100" s="605">
        <v>0.90376229500000005</v>
      </c>
      <c r="AX100" s="605">
        <v>0.893010211</v>
      </c>
      <c r="AY100" s="605">
        <v>0.88223893900000006</v>
      </c>
      <c r="AZ100" s="605">
        <v>0.86570477000000001</v>
      </c>
      <c r="BA100" s="605">
        <v>0.86887573799999995</v>
      </c>
      <c r="BB100" s="605">
        <v>0.86568917000000001</v>
      </c>
    </row>
    <row r="101" spans="1:54">
      <c r="A101" s="604" t="s">
        <v>788</v>
      </c>
      <c r="B101" s="604" t="s">
        <v>787</v>
      </c>
      <c r="AN101" s="605"/>
      <c r="AO101" s="605"/>
      <c r="AP101" s="605"/>
      <c r="AQ101" s="605"/>
      <c r="AR101" s="605"/>
      <c r="AS101" s="605"/>
      <c r="AT101" s="605"/>
      <c r="AU101" s="605"/>
      <c r="AV101" s="605"/>
      <c r="AW101" s="605"/>
      <c r="AX101" s="605"/>
      <c r="AY101" s="605"/>
      <c r="AZ101" s="605"/>
      <c r="BA101" s="605"/>
      <c r="BB101" s="605"/>
    </row>
    <row r="102" spans="1:54">
      <c r="A102" s="604" t="s">
        <v>786</v>
      </c>
      <c r="B102" s="604" t="s">
        <v>785</v>
      </c>
      <c r="W102" s="604">
        <v>163.12571095000001</v>
      </c>
      <c r="X102" s="604">
        <v>164.72115405</v>
      </c>
      <c r="Y102" s="604">
        <v>181.50622996999999</v>
      </c>
      <c r="Z102" s="604">
        <v>179.70665151</v>
      </c>
      <c r="AA102" s="604">
        <v>194.00362238</v>
      </c>
      <c r="AB102" s="604">
        <v>185.85218997000001</v>
      </c>
      <c r="AC102" s="604">
        <v>143.95783913</v>
      </c>
      <c r="AD102" s="604">
        <v>141.24924265999999</v>
      </c>
      <c r="AE102" s="604">
        <v>140.06550745999999</v>
      </c>
      <c r="AF102" s="604">
        <v>145.41576499000001</v>
      </c>
      <c r="AG102" s="604">
        <v>161.61938026999999</v>
      </c>
      <c r="AH102" s="604">
        <v>138.54142114000001</v>
      </c>
      <c r="AI102" s="604">
        <v>135.97366213999999</v>
      </c>
      <c r="AJ102" s="604">
        <v>132.37865205</v>
      </c>
      <c r="AK102" s="604">
        <v>190.13169259</v>
      </c>
      <c r="AL102" s="604">
        <v>188.29713704</v>
      </c>
      <c r="AM102" s="604">
        <v>210.11470979000001</v>
      </c>
      <c r="AN102" s="605">
        <v>208.09199133000001</v>
      </c>
      <c r="AO102" s="605">
        <v>168.70979844999999</v>
      </c>
      <c r="AP102" s="605">
        <v>198.18153788999999</v>
      </c>
      <c r="AQ102" s="605">
        <v>248.47314919999999</v>
      </c>
      <c r="AR102" s="605">
        <v>227.77329671999999</v>
      </c>
      <c r="AS102" s="605">
        <v>223.59560965</v>
      </c>
      <c r="AT102" s="605">
        <v>218.78526342000001</v>
      </c>
      <c r="AU102" s="605">
        <v>226.26539375999999</v>
      </c>
      <c r="AV102" s="605">
        <v>256.23031006000002</v>
      </c>
      <c r="AW102" s="605">
        <v>267.89898210000001</v>
      </c>
      <c r="AX102" s="605">
        <v>274.03076761</v>
      </c>
      <c r="AY102" s="605">
        <v>307.54015149000003</v>
      </c>
      <c r="AZ102" s="605">
        <v>244.47611645000001</v>
      </c>
      <c r="BA102" s="605">
        <v>288.02337029</v>
      </c>
      <c r="BB102" s="605">
        <v>330.83668403000001</v>
      </c>
    </row>
    <row r="103" spans="1:54">
      <c r="A103" s="604" t="s">
        <v>784</v>
      </c>
      <c r="B103" s="604" t="s">
        <v>783</v>
      </c>
      <c r="W103" s="604">
        <v>0.84251971416000004</v>
      </c>
      <c r="X103" s="604">
        <v>0.78236641960999997</v>
      </c>
      <c r="Y103" s="604">
        <v>0.84427155607000004</v>
      </c>
      <c r="Z103" s="604">
        <v>0.83393746491999998</v>
      </c>
      <c r="AA103" s="604">
        <v>0.87610156638000003</v>
      </c>
      <c r="AB103" s="604">
        <v>1.1852557557000001</v>
      </c>
      <c r="AC103" s="604">
        <v>1.629058146</v>
      </c>
      <c r="AD103" s="604">
        <v>1.8754520506000001</v>
      </c>
      <c r="AE103" s="604">
        <v>1.9882481939000001</v>
      </c>
      <c r="AF103" s="604">
        <v>2.1793266259999999</v>
      </c>
      <c r="AG103" s="604">
        <v>2.3509126561999998</v>
      </c>
      <c r="AH103" s="604">
        <v>5.3211472755000004</v>
      </c>
      <c r="AI103" s="604">
        <v>5.3130019138</v>
      </c>
      <c r="AJ103" s="604">
        <v>5.4663697765999997</v>
      </c>
      <c r="AK103" s="604">
        <v>5.5596600625999999</v>
      </c>
      <c r="AL103" s="604">
        <v>5.6485916311000004</v>
      </c>
      <c r="AM103" s="604">
        <v>6.0147923369000003</v>
      </c>
      <c r="AN103" s="605">
        <v>5.5487943194999998</v>
      </c>
      <c r="AO103" s="605">
        <v>5.7680528449999997</v>
      </c>
      <c r="AP103" s="605">
        <v>5.5462478728000004</v>
      </c>
      <c r="AQ103" s="605">
        <v>5.5491389644</v>
      </c>
      <c r="AR103" s="605">
        <v>5.5240888727000002</v>
      </c>
      <c r="AS103" s="605">
        <v>6.0006720862999998</v>
      </c>
      <c r="AT103" s="605">
        <v>6.6346383939000004</v>
      </c>
      <c r="AU103" s="605">
        <v>7.5403317683999997</v>
      </c>
      <c r="AV103" s="605">
        <v>7.5603590621999999</v>
      </c>
      <c r="AW103" s="605">
        <v>7.4655698134000001</v>
      </c>
      <c r="AX103" s="605">
        <v>7.5667704105000002</v>
      </c>
      <c r="AY103" s="605">
        <v>7.5519654296000001</v>
      </c>
      <c r="AZ103" s="605">
        <v>7.8398832359000004</v>
      </c>
      <c r="BA103" s="605">
        <v>8.1196323651999993</v>
      </c>
      <c r="BB103" s="605">
        <v>8.2377319706000005</v>
      </c>
    </row>
    <row r="104" spans="1:54">
      <c r="A104" s="604" t="s">
        <v>782</v>
      </c>
      <c r="B104" s="604" t="s">
        <v>781</v>
      </c>
      <c r="W104" s="604">
        <v>7.7031627273E-7</v>
      </c>
      <c r="X104" s="604">
        <v>7.3021156803000005E-7</v>
      </c>
      <c r="Y104" s="604">
        <v>7.1207499271999997E-7</v>
      </c>
      <c r="Z104" s="604">
        <v>6.6583584507999999E-7</v>
      </c>
      <c r="AA104" s="604">
        <v>6.4986645929000005E-7</v>
      </c>
      <c r="AB104" s="604">
        <v>6.0219600543999999E-7</v>
      </c>
      <c r="AC104" s="604">
        <v>6.2506613437000001E-7</v>
      </c>
      <c r="AD104" s="604">
        <v>6.2143730156000005E-7</v>
      </c>
      <c r="AE104" s="604">
        <v>5.8692199096000002E-7</v>
      </c>
      <c r="AF104" s="604">
        <v>5.9618814572999998E-7</v>
      </c>
      <c r="AG104" s="604">
        <v>7.0321369998999997E-7</v>
      </c>
      <c r="AH104" s="604">
        <v>1.1026651617999999E-6</v>
      </c>
      <c r="AI104" s="604">
        <v>1.5272060830999999E-5</v>
      </c>
      <c r="AJ104" s="604">
        <v>2.3227069294999999E-3</v>
      </c>
      <c r="AK104" s="604">
        <v>0.13980479546999999</v>
      </c>
      <c r="AL104" s="604">
        <v>0.35895148334999999</v>
      </c>
      <c r="AM104" s="604">
        <v>0.50448470515999999</v>
      </c>
      <c r="AN104" s="605">
        <v>0.52730263600000005</v>
      </c>
      <c r="AO104" s="605">
        <v>0.55606568510999999</v>
      </c>
      <c r="AP104" s="605">
        <v>0.60133470071999995</v>
      </c>
      <c r="AQ104" s="605">
        <v>0.61614331048000004</v>
      </c>
      <c r="AR104" s="605">
        <v>0.63487955619000003</v>
      </c>
      <c r="AS104" s="605">
        <v>0.66171675555999998</v>
      </c>
      <c r="AT104" s="605">
        <v>0.67025887245000004</v>
      </c>
      <c r="AU104" s="605">
        <v>0.70648065953000005</v>
      </c>
      <c r="AV104" s="605">
        <v>0.73798943255000005</v>
      </c>
      <c r="AW104" s="605">
        <v>0.77558652121000005</v>
      </c>
      <c r="AX104" s="605">
        <v>0.82679324702000001</v>
      </c>
      <c r="AY104" s="605">
        <v>0.88742930973</v>
      </c>
      <c r="AZ104" s="605">
        <v>0.85830757100999999</v>
      </c>
      <c r="BA104" s="605">
        <v>0.92510176737000005</v>
      </c>
      <c r="BB104" s="605">
        <v>0.98828527314000003</v>
      </c>
    </row>
    <row r="105" spans="1:54">
      <c r="A105" s="604" t="s">
        <v>780</v>
      </c>
      <c r="B105" s="604" t="s">
        <v>779</v>
      </c>
      <c r="W105" s="604">
        <v>1.107977005</v>
      </c>
      <c r="X105" s="604">
        <v>1.0553285459999999</v>
      </c>
      <c r="Y105" s="604">
        <v>1.0402911050000001</v>
      </c>
      <c r="Z105" s="604">
        <v>1.028807075</v>
      </c>
      <c r="AA105" s="604">
        <v>1.011290545</v>
      </c>
      <c r="AB105" s="604">
        <v>1.0021717999999999</v>
      </c>
      <c r="AC105" s="604">
        <v>1.0096567430000001</v>
      </c>
      <c r="AD105" s="604">
        <v>0.99344785300000005</v>
      </c>
      <c r="AE105" s="604">
        <v>0.97649754600000005</v>
      </c>
      <c r="AF105" s="604">
        <v>0.96795414499999999</v>
      </c>
      <c r="AG105" s="604">
        <v>0.96357375999999995</v>
      </c>
      <c r="AH105" s="604">
        <v>0.95930059099999998</v>
      </c>
      <c r="AI105" s="604">
        <v>0.987652113</v>
      </c>
      <c r="AJ105" s="604">
        <v>1.004943135</v>
      </c>
      <c r="AK105" s="604">
        <v>1.0088963639999999</v>
      </c>
      <c r="AL105" s="604">
        <v>1.008249116</v>
      </c>
      <c r="AM105" s="604">
        <v>0.99401787900000005</v>
      </c>
      <c r="AN105" s="605">
        <v>0.99113491899999995</v>
      </c>
      <c r="AO105" s="605">
        <v>0.98839017100000004</v>
      </c>
      <c r="AP105" s="605">
        <v>0.97489884000000004</v>
      </c>
      <c r="AQ105" s="605">
        <v>0.96694248400000005</v>
      </c>
      <c r="AR105" s="605">
        <v>0.95546543100000003</v>
      </c>
      <c r="AS105" s="605">
        <v>0.94187335900000002</v>
      </c>
      <c r="AT105" s="605">
        <v>0.91748121500000002</v>
      </c>
      <c r="AU105" s="605">
        <v>0.89658340800000003</v>
      </c>
      <c r="AV105" s="605">
        <v>0.86687540699999999</v>
      </c>
      <c r="AW105" s="605">
        <v>0.83840630299999996</v>
      </c>
      <c r="AX105" s="605">
        <v>0.83065290899999999</v>
      </c>
      <c r="AY105" s="605">
        <v>0.81165069400000001</v>
      </c>
      <c r="AZ105" s="605">
        <v>0.81367523500000005</v>
      </c>
      <c r="BA105" s="605">
        <v>0.81070942499999998</v>
      </c>
      <c r="BB105" s="605">
        <v>0.80329831500000004</v>
      </c>
    </row>
    <row r="106" spans="1:54">
      <c r="A106" s="604" t="s">
        <v>778</v>
      </c>
      <c r="B106" s="604" t="s">
        <v>777</v>
      </c>
      <c r="W106" s="604">
        <v>8.2769462857E-4</v>
      </c>
      <c r="X106" s="604">
        <v>1.3291381326000001E-3</v>
      </c>
      <c r="Y106" s="604">
        <v>1.6022225158000001E-3</v>
      </c>
      <c r="Z106" s="604">
        <v>3.4379477991999998E-3</v>
      </c>
      <c r="AA106" s="604">
        <v>4.4835808738000003E-3</v>
      </c>
      <c r="AB106" s="604">
        <v>5.2490649407999999E-3</v>
      </c>
      <c r="AC106" s="604">
        <v>7.2755502551999996E-3</v>
      </c>
      <c r="AD106" s="604">
        <v>9.8393877990999995E-3</v>
      </c>
      <c r="AE106" s="604">
        <v>1.2684309595E-2</v>
      </c>
      <c r="AF106" s="604">
        <v>1.5682880770000001E-2</v>
      </c>
      <c r="AG106" s="604">
        <v>1.9819049359000002E-2</v>
      </c>
      <c r="AH106" s="604">
        <v>2.3009123921000001E-2</v>
      </c>
      <c r="AI106" s="604">
        <v>2.5047082301000001E-2</v>
      </c>
      <c r="AJ106" s="604">
        <v>3.22933418E-2</v>
      </c>
      <c r="AK106" s="604">
        <v>4.1184452587000001E-2</v>
      </c>
      <c r="AL106" s="604">
        <v>5.7573028721000001E-2</v>
      </c>
      <c r="AM106" s="604">
        <v>7.9108036108999996E-2</v>
      </c>
      <c r="AN106" s="605">
        <v>9.2713704490000007E-2</v>
      </c>
      <c r="AO106" s="605">
        <v>0.10701654855999999</v>
      </c>
      <c r="AP106" s="605">
        <v>0.12020544194</v>
      </c>
      <c r="AQ106" s="605">
        <v>0.14969845414999999</v>
      </c>
      <c r="AR106" s="605">
        <v>0.19734634953999999</v>
      </c>
      <c r="AS106" s="605">
        <v>0.23850494964999999</v>
      </c>
      <c r="AT106" s="605">
        <v>0.30063362000999999</v>
      </c>
      <c r="AU106" s="605">
        <v>0.33437428028999999</v>
      </c>
      <c r="AV106" s="605">
        <v>0.37205947376999998</v>
      </c>
      <c r="AW106" s="605">
        <v>0.65148134401000002</v>
      </c>
      <c r="AX106" s="605">
        <v>0.73617806427999999</v>
      </c>
      <c r="AY106" s="605">
        <v>0.86575662251999996</v>
      </c>
      <c r="AZ106" s="605">
        <v>0.99651259069999998</v>
      </c>
      <c r="BA106" s="605">
        <v>1.1525700576</v>
      </c>
      <c r="BB106" s="605">
        <v>1.2686408522999999</v>
      </c>
    </row>
    <row r="107" spans="1:54">
      <c r="A107" s="604" t="s">
        <v>776</v>
      </c>
      <c r="B107" s="604" t="s">
        <v>775</v>
      </c>
      <c r="W107" s="604">
        <v>8.5480906999999995E-2</v>
      </c>
      <c r="X107" s="604">
        <v>9.5046934E-2</v>
      </c>
      <c r="Y107" s="604">
        <v>0.113967997</v>
      </c>
      <c r="Z107" s="604">
        <v>0.13222896100000001</v>
      </c>
      <c r="AA107" s="604">
        <v>0.15537605199999999</v>
      </c>
      <c r="AB107" s="604">
        <v>0.179457278</v>
      </c>
      <c r="AC107" s="604">
        <v>0.20867645700000001</v>
      </c>
      <c r="AD107" s="604">
        <v>0.23365418299999999</v>
      </c>
      <c r="AE107" s="604">
        <v>0.26352108000000002</v>
      </c>
      <c r="AF107" s="604">
        <v>0.29071909899999998</v>
      </c>
      <c r="AG107" s="604">
        <v>0.33780863100000003</v>
      </c>
      <c r="AH107" s="604">
        <v>0.39080225400000002</v>
      </c>
      <c r="AI107" s="604">
        <v>0.43822906499999997</v>
      </c>
      <c r="AJ107" s="604">
        <v>0.49068881800000003</v>
      </c>
      <c r="AK107" s="604">
        <v>0.534378833</v>
      </c>
      <c r="AL107" s="604">
        <v>0.574778236</v>
      </c>
      <c r="AM107" s="604">
        <v>0.60563018899999999</v>
      </c>
      <c r="AN107" s="605">
        <v>0.63048009299999996</v>
      </c>
      <c r="AO107" s="605">
        <v>0.66227106599999996</v>
      </c>
      <c r="AP107" s="605">
        <v>0.68062835600000005</v>
      </c>
      <c r="AQ107" s="605">
        <v>0.67794060899999997</v>
      </c>
      <c r="AR107" s="605">
        <v>0.67089414800000002</v>
      </c>
      <c r="AS107" s="605">
        <v>0.65997207199999997</v>
      </c>
      <c r="AT107" s="605">
        <v>0.68871158499999996</v>
      </c>
      <c r="AU107" s="605">
        <v>0.69554998899999998</v>
      </c>
      <c r="AV107" s="605">
        <v>0.71403664099999997</v>
      </c>
      <c r="AW107" s="605">
        <v>0.699995912</v>
      </c>
      <c r="AX107" s="605">
        <v>0.71866349100000004</v>
      </c>
      <c r="AY107" s="605">
        <v>0.70100999900000005</v>
      </c>
      <c r="AZ107" s="605">
        <v>0.701381158</v>
      </c>
      <c r="BA107" s="605">
        <v>0.71339853600000003</v>
      </c>
      <c r="BB107" s="605">
        <v>0.71365288699999996</v>
      </c>
    </row>
    <row r="108" spans="1:54">
      <c r="A108" s="604" t="s">
        <v>774</v>
      </c>
      <c r="B108" s="604" t="s">
        <v>773</v>
      </c>
      <c r="AN108" s="605"/>
      <c r="AO108" s="605"/>
      <c r="AP108" s="605"/>
      <c r="AQ108" s="605"/>
      <c r="AR108" s="605"/>
      <c r="AS108" s="605"/>
      <c r="AT108" s="605"/>
      <c r="AU108" s="605"/>
      <c r="AV108" s="605"/>
      <c r="AW108" s="605"/>
      <c r="AX108" s="605"/>
      <c r="AY108" s="605"/>
      <c r="AZ108" s="605"/>
      <c r="BA108" s="605"/>
      <c r="BB108" s="605"/>
    </row>
    <row r="109" spans="1:54">
      <c r="A109" s="604" t="s">
        <v>772</v>
      </c>
      <c r="B109" s="604" t="s">
        <v>771</v>
      </c>
      <c r="W109" s="604">
        <v>1.3458767551999999</v>
      </c>
      <c r="X109" s="604">
        <v>1.2825157086000001</v>
      </c>
      <c r="Y109" s="604">
        <v>1.2483435531</v>
      </c>
      <c r="Z109" s="604">
        <v>1.2399870411</v>
      </c>
      <c r="AA109" s="604">
        <v>1.240698568</v>
      </c>
      <c r="AB109" s="604">
        <v>1.2971454428</v>
      </c>
      <c r="AC109" s="604">
        <v>1.3165249618999999</v>
      </c>
      <c r="AD109" s="604">
        <v>1.3362753441999999</v>
      </c>
      <c r="AE109" s="604">
        <v>1.3776921973</v>
      </c>
      <c r="AF109" s="604">
        <v>1.4452518044</v>
      </c>
      <c r="AG109" s="604">
        <v>1.3733449301</v>
      </c>
      <c r="AH109" s="604">
        <v>1.4187850784</v>
      </c>
      <c r="AI109" s="604">
        <v>1.4475576725999999</v>
      </c>
      <c r="AJ109" s="604">
        <v>1.4511058663</v>
      </c>
      <c r="AK109" s="604">
        <v>1.4477446419</v>
      </c>
      <c r="AL109" s="604">
        <v>1.4568196662999999</v>
      </c>
      <c r="AM109" s="604">
        <v>1.4670470044999999</v>
      </c>
      <c r="AN109" s="605">
        <v>1.4239323742000001</v>
      </c>
      <c r="AO109" s="605">
        <v>1.4730353609</v>
      </c>
      <c r="AP109" s="605">
        <v>1.4611818294000001</v>
      </c>
      <c r="AQ109" s="605">
        <v>1.9232006446000001</v>
      </c>
      <c r="AR109" s="605">
        <v>1.9208931974000001</v>
      </c>
      <c r="AS109" s="605">
        <v>1.8972232019999999</v>
      </c>
      <c r="AT109" s="605">
        <v>1.8564617684</v>
      </c>
      <c r="AU109" s="605">
        <v>1.8357057742</v>
      </c>
      <c r="AV109" s="605">
        <v>1.8271360000000001</v>
      </c>
      <c r="AW109" s="605">
        <v>1.8525067109</v>
      </c>
      <c r="AX109" s="605">
        <v>1.8420415165999999</v>
      </c>
      <c r="AY109" s="605">
        <v>1.9438113024999999</v>
      </c>
      <c r="AZ109" s="605">
        <v>1.914136316</v>
      </c>
      <c r="BA109" s="605">
        <v>1.9213483987</v>
      </c>
      <c r="BB109" s="605">
        <v>1.9383852577</v>
      </c>
    </row>
    <row r="110" spans="1:54">
      <c r="A110" s="604" t="s">
        <v>770</v>
      </c>
      <c r="B110" s="604" t="s">
        <v>769</v>
      </c>
      <c r="AN110" s="605"/>
      <c r="AO110" s="605"/>
      <c r="AP110" s="605"/>
      <c r="AQ110" s="605"/>
      <c r="AR110" s="605"/>
      <c r="AS110" s="605"/>
      <c r="AT110" s="605"/>
      <c r="AU110" s="605"/>
      <c r="AV110" s="605"/>
      <c r="AW110" s="605"/>
      <c r="AX110" s="605"/>
      <c r="AY110" s="605"/>
      <c r="AZ110" s="605"/>
      <c r="BA110" s="605"/>
      <c r="BB110" s="605"/>
    </row>
    <row r="111" spans="1:54">
      <c r="A111" s="604" t="s">
        <v>768</v>
      </c>
      <c r="B111" s="604" t="s">
        <v>767</v>
      </c>
      <c r="W111" s="604">
        <v>0.60551843911000003</v>
      </c>
      <c r="X111" s="604">
        <v>0.60095515129999999</v>
      </c>
      <c r="Y111" s="604">
        <v>0.59464029371000005</v>
      </c>
      <c r="Z111" s="604">
        <v>0.60954381489999998</v>
      </c>
      <c r="AA111" s="604">
        <v>0.61170576321000003</v>
      </c>
      <c r="AB111" s="604">
        <v>0.70505054367999997</v>
      </c>
      <c r="AC111" s="604">
        <v>0.97556933262000001</v>
      </c>
      <c r="AD111" s="604">
        <v>1.0236095275999999</v>
      </c>
      <c r="AE111" s="604">
        <v>1.1044531762000001</v>
      </c>
      <c r="AF111" s="604">
        <v>1.1804980945000001</v>
      </c>
      <c r="AG111" s="604">
        <v>1.5983501348</v>
      </c>
      <c r="AH111" s="604">
        <v>2.0555518937000001</v>
      </c>
      <c r="AI111" s="604">
        <v>2.1915411804999998</v>
      </c>
      <c r="AJ111" s="604">
        <v>2.4555743619000001</v>
      </c>
      <c r="AK111" s="604">
        <v>2.6886813484999998</v>
      </c>
      <c r="AL111" s="604">
        <v>2.8553041419</v>
      </c>
      <c r="AM111" s="604">
        <v>3.0553248562999999</v>
      </c>
      <c r="AN111" s="605">
        <v>3.2450562350999999</v>
      </c>
      <c r="AO111" s="605">
        <v>3.5041871065999999</v>
      </c>
      <c r="AP111" s="605">
        <v>3.6276605489999998</v>
      </c>
      <c r="AQ111" s="605">
        <v>3.7933560378000002</v>
      </c>
      <c r="AR111" s="605">
        <v>3.5577797740000001</v>
      </c>
      <c r="AS111" s="605">
        <v>3.7267219741000002</v>
      </c>
      <c r="AT111" s="605">
        <v>3.8124748309999998</v>
      </c>
      <c r="AU111" s="605">
        <v>3.9335699233999999</v>
      </c>
      <c r="AV111" s="605">
        <v>4.0217150000000004</v>
      </c>
      <c r="AW111" s="605">
        <v>4.0905927786999996</v>
      </c>
      <c r="AX111" s="605">
        <v>4.2590248379000002</v>
      </c>
      <c r="AY111" s="605">
        <v>4.5602632250999999</v>
      </c>
      <c r="AZ111" s="605">
        <v>4.6604947999000004</v>
      </c>
      <c r="BA111" s="605">
        <v>4.8641272474999999</v>
      </c>
      <c r="BB111" s="605">
        <v>5.0212881547999997</v>
      </c>
    </row>
    <row r="112" spans="1:54">
      <c r="A112" s="604" t="s">
        <v>766</v>
      </c>
      <c r="B112" s="604" t="s">
        <v>765</v>
      </c>
      <c r="AC112" s="604">
        <v>244.82010423</v>
      </c>
      <c r="AD112" s="604">
        <v>302.68944801999999</v>
      </c>
      <c r="AE112" s="604">
        <v>355.84104351000002</v>
      </c>
      <c r="AF112" s="604">
        <v>419.45887814999998</v>
      </c>
      <c r="AG112" s="604">
        <v>473.96253173000002</v>
      </c>
      <c r="AH112" s="604">
        <v>576.73386985000002</v>
      </c>
      <c r="AI112" s="604">
        <v>712.93790140999999</v>
      </c>
      <c r="AJ112" s="604">
        <v>702.34329950999995</v>
      </c>
      <c r="AK112" s="604">
        <v>698.15808786000002</v>
      </c>
      <c r="AL112" s="604">
        <v>722.89016036999999</v>
      </c>
      <c r="AM112" s="604">
        <v>721.29366625</v>
      </c>
      <c r="AN112" s="605">
        <v>717.80040194000003</v>
      </c>
      <c r="AO112" s="605">
        <v>731.38977144</v>
      </c>
      <c r="AP112" s="605">
        <v>751.29436945999998</v>
      </c>
      <c r="AQ112" s="605">
        <v>781.71271322999996</v>
      </c>
      <c r="AR112" s="605">
        <v>777.77867243000003</v>
      </c>
      <c r="AS112" s="605">
        <v>768.66249920999996</v>
      </c>
      <c r="AT112" s="605">
        <v>872.58137762000001</v>
      </c>
      <c r="AU112" s="605">
        <v>988.94216215999995</v>
      </c>
      <c r="AV112" s="605">
        <v>1219.3484014000001</v>
      </c>
      <c r="AW112" s="605">
        <v>1625.1983663999999</v>
      </c>
      <c r="AX112" s="605">
        <v>1784.5255110999999</v>
      </c>
      <c r="AY112" s="605">
        <v>1992.2523753999999</v>
      </c>
      <c r="AZ112" s="605">
        <v>2100.2044277</v>
      </c>
      <c r="BA112" s="605">
        <v>2506.7313373000002</v>
      </c>
      <c r="BB112" s="605">
        <v>2932.2921974000001</v>
      </c>
    </row>
    <row r="113" spans="1:54">
      <c r="A113" s="604" t="s">
        <v>764</v>
      </c>
      <c r="B113" s="604" t="s">
        <v>763</v>
      </c>
      <c r="W113" s="604">
        <v>0.23525296242999999</v>
      </c>
      <c r="X113" s="604">
        <v>0.21900188994</v>
      </c>
      <c r="Y113" s="604">
        <v>0.24057237063</v>
      </c>
      <c r="Z113" s="604">
        <v>0.28535537716999998</v>
      </c>
      <c r="AA113" s="604">
        <v>0.43839684269000001</v>
      </c>
      <c r="AB113" s="604">
        <v>0.56286849047999998</v>
      </c>
      <c r="AC113" s="604">
        <v>1.1721098446</v>
      </c>
      <c r="AD113" s="604">
        <v>2.2121661131999999</v>
      </c>
      <c r="AE113" s="604">
        <v>3.8381708483999999</v>
      </c>
      <c r="AF113" s="604">
        <v>7.3702374206999997</v>
      </c>
      <c r="AG113" s="604">
        <v>9.2486786481000003</v>
      </c>
      <c r="AH113" s="604">
        <v>15.017656596</v>
      </c>
      <c r="AI113" s="604">
        <v>24.265203428</v>
      </c>
      <c r="AJ113" s="604">
        <v>35.393480236000002</v>
      </c>
      <c r="AK113" s="604">
        <v>42.751841655</v>
      </c>
      <c r="AL113" s="604">
        <v>60.467999034000002</v>
      </c>
      <c r="AM113" s="604">
        <v>82.726971219999996</v>
      </c>
      <c r="AN113" s="605">
        <v>108.86970999</v>
      </c>
      <c r="AO113" s="605">
        <v>116.03070417000001</v>
      </c>
      <c r="AP113" s="605">
        <v>120.35572467999999</v>
      </c>
      <c r="AQ113" s="605">
        <v>121.64807599</v>
      </c>
      <c r="AR113" s="605">
        <v>112.90976882</v>
      </c>
      <c r="AS113" s="605">
        <v>116.33175781</v>
      </c>
      <c r="AT113" s="605">
        <v>223.13885038999999</v>
      </c>
      <c r="AU113" s="605">
        <v>212.26038808999999</v>
      </c>
      <c r="AV113" s="605">
        <v>217.30034706000001</v>
      </c>
      <c r="AW113" s="605">
        <v>206.33739657000001</v>
      </c>
      <c r="AX113" s="605">
        <v>212.63326949</v>
      </c>
      <c r="AY113" s="605">
        <v>229.79562111000001</v>
      </c>
      <c r="AZ113" s="605">
        <v>229.34825469</v>
      </c>
      <c r="BA113" s="605">
        <v>231.65316755000001</v>
      </c>
      <c r="BB113" s="605">
        <v>238.90387041</v>
      </c>
    </row>
    <row r="114" spans="1:54">
      <c r="A114" s="604" t="s">
        <v>762</v>
      </c>
      <c r="B114" s="604" t="s">
        <v>761</v>
      </c>
      <c r="W114" s="604">
        <v>1.9749949645</v>
      </c>
      <c r="X114" s="604">
        <v>1.8841364309999999</v>
      </c>
      <c r="Y114" s="604">
        <v>1.8523405057</v>
      </c>
      <c r="Z114" s="604">
        <v>1.9407947346000001</v>
      </c>
      <c r="AA114" s="604">
        <v>2.2312161970000002</v>
      </c>
      <c r="AB114" s="604">
        <v>2.4792526231999998</v>
      </c>
      <c r="AC114" s="604">
        <v>2.7231473169</v>
      </c>
      <c r="AD114" s="604">
        <v>4.1989044687000003</v>
      </c>
      <c r="AE114" s="604">
        <v>5.0170664358000003</v>
      </c>
      <c r="AF114" s="604">
        <v>12.697950282000001</v>
      </c>
      <c r="AG114" s="604">
        <v>19.133579299000001</v>
      </c>
      <c r="AH114" s="604">
        <v>41.957071265000003</v>
      </c>
      <c r="AI114" s="604">
        <v>46.638906583000001</v>
      </c>
      <c r="AJ114" s="604">
        <v>52.712278494000003</v>
      </c>
      <c r="AK114" s="604">
        <v>61.837570681000003</v>
      </c>
      <c r="AL114" s="604">
        <v>67.925188969000004</v>
      </c>
      <c r="AM114" s="604">
        <v>69.413073655999995</v>
      </c>
      <c r="AN114" s="605">
        <v>69.053018554000005</v>
      </c>
      <c r="AO114" s="605">
        <v>70.139911603000002</v>
      </c>
      <c r="AP114" s="605">
        <v>76.868463180999996</v>
      </c>
      <c r="AQ114" s="605">
        <v>80.206375063999999</v>
      </c>
      <c r="AR114" s="605">
        <v>76.947948392000001</v>
      </c>
      <c r="AS114" s="605">
        <v>79.136185574999999</v>
      </c>
      <c r="AT114" s="605">
        <v>81.755341549999997</v>
      </c>
      <c r="AU114" s="605">
        <v>83.411317910999998</v>
      </c>
      <c r="AV114" s="605">
        <v>87.108279999999993</v>
      </c>
      <c r="AW114" s="605">
        <v>142.14288683000001</v>
      </c>
      <c r="AX114" s="605">
        <v>155.68504948</v>
      </c>
      <c r="AY114" s="605">
        <v>166.05633773</v>
      </c>
      <c r="AZ114" s="605">
        <v>167.39004953</v>
      </c>
      <c r="BA114" s="605">
        <v>177.35747741</v>
      </c>
      <c r="BB114" s="605"/>
    </row>
    <row r="115" spans="1:54">
      <c r="A115" s="604" t="s">
        <v>760</v>
      </c>
      <c r="B115" s="604" t="s">
        <v>759</v>
      </c>
      <c r="AH115" s="604">
        <v>2.4162002201999999</v>
      </c>
      <c r="AI115" s="604">
        <v>2.8611187798</v>
      </c>
      <c r="AJ115" s="604">
        <v>3.3131156136</v>
      </c>
      <c r="AK115" s="604">
        <v>5.0883142127000003</v>
      </c>
      <c r="AL115" s="604">
        <v>5.7664422355999996</v>
      </c>
      <c r="AM115" s="604">
        <v>6.2314805487999996</v>
      </c>
      <c r="AN115" s="605">
        <v>6.8916193927</v>
      </c>
      <c r="AO115" s="605">
        <v>7.7570797042999997</v>
      </c>
      <c r="AP115" s="605">
        <v>8.1836247846999992</v>
      </c>
      <c r="AQ115" s="605">
        <v>8.8954784317000009</v>
      </c>
      <c r="AR115" s="605">
        <v>9.7099409714</v>
      </c>
      <c r="AS115" s="605">
        <v>10.510765298999999</v>
      </c>
      <c r="AT115" s="605">
        <v>13.063430368000001</v>
      </c>
      <c r="AU115" s="605">
        <v>15.436962983000001</v>
      </c>
      <c r="AV115" s="605">
        <v>17.568760000000001</v>
      </c>
      <c r="AW115" s="605">
        <v>19.531958051</v>
      </c>
      <c r="AX115" s="605">
        <v>20.503227227</v>
      </c>
      <c r="AY115" s="605">
        <v>22.646299743</v>
      </c>
      <c r="AZ115" s="605">
        <v>23.111377155</v>
      </c>
      <c r="BA115" s="605">
        <v>24.034008547999999</v>
      </c>
      <c r="BB115" s="605">
        <v>25.102827801</v>
      </c>
    </row>
    <row r="116" spans="1:54">
      <c r="A116" s="604" t="s">
        <v>758</v>
      </c>
      <c r="B116" s="604" t="s">
        <v>757</v>
      </c>
      <c r="W116" s="604">
        <v>1.0508140000999999</v>
      </c>
      <c r="X116" s="604">
        <v>1.0296015902</v>
      </c>
      <c r="Y116" s="604">
        <v>1.0134854193</v>
      </c>
      <c r="Z116" s="604">
        <v>1.0428183102999999</v>
      </c>
      <c r="AA116" s="604">
        <v>1.0389674383</v>
      </c>
      <c r="AB116" s="604">
        <v>1.0610920309</v>
      </c>
      <c r="AC116" s="604">
        <v>1.0782868647999999</v>
      </c>
      <c r="AD116" s="604">
        <v>1.0772434245</v>
      </c>
      <c r="AE116" s="604">
        <v>1.1084700460000001</v>
      </c>
      <c r="AF116" s="604">
        <v>1.1438350394000001</v>
      </c>
      <c r="AG116" s="604">
        <v>1.3356778111000001</v>
      </c>
      <c r="AH116" s="604">
        <v>1.628007056</v>
      </c>
      <c r="AI116" s="604">
        <v>1.7395510700000001</v>
      </c>
      <c r="AJ116" s="604">
        <v>1.9338769612</v>
      </c>
      <c r="AK116" s="604">
        <v>2.4427754520999998</v>
      </c>
      <c r="AL116" s="604">
        <v>2.9811601274999999</v>
      </c>
      <c r="AM116" s="604">
        <v>3.6008236410999999</v>
      </c>
      <c r="AN116" s="605">
        <v>4.3198000929999996</v>
      </c>
      <c r="AO116" s="605">
        <v>4.7553299250999999</v>
      </c>
      <c r="AP116" s="605">
        <v>5.2283945002000003</v>
      </c>
      <c r="AQ116" s="605">
        <v>6.6949117544999996</v>
      </c>
      <c r="AR116" s="605">
        <v>7.0757409918</v>
      </c>
      <c r="AS116" s="605">
        <v>7.3199938409999996</v>
      </c>
      <c r="AT116" s="605">
        <v>7.5818961549999999</v>
      </c>
      <c r="AU116" s="605">
        <v>7.8503649609000004</v>
      </c>
      <c r="AV116" s="605">
        <v>8.1512829999999994</v>
      </c>
      <c r="AW116" s="605">
        <v>8.3188704507000004</v>
      </c>
      <c r="AX116" s="605">
        <v>8.6201261481000007</v>
      </c>
      <c r="AY116" s="605">
        <v>9.0906499231000009</v>
      </c>
      <c r="AZ116" s="605">
        <v>9.3577070099000004</v>
      </c>
      <c r="BA116" s="605">
        <v>9.8224044179999996</v>
      </c>
      <c r="BB116" s="605">
        <v>10.50449996</v>
      </c>
    </row>
    <row r="117" spans="1:54">
      <c r="A117" s="604" t="s">
        <v>756</v>
      </c>
      <c r="B117" s="604" t="s">
        <v>755</v>
      </c>
      <c r="W117" s="604">
        <v>4.2082308763</v>
      </c>
      <c r="X117" s="604">
        <v>4.2560823208</v>
      </c>
      <c r="Y117" s="604">
        <v>4.4001897691999998</v>
      </c>
      <c r="Z117" s="604">
        <v>4.4275836981000003</v>
      </c>
      <c r="AA117" s="604">
        <v>4.6787763922999996</v>
      </c>
      <c r="AB117" s="604">
        <v>4.7835292249999997</v>
      </c>
      <c r="AC117" s="604">
        <v>4.8553344653000003</v>
      </c>
      <c r="AD117" s="604">
        <v>5.1233323966000004</v>
      </c>
      <c r="AE117" s="604">
        <v>5.3866937299000002</v>
      </c>
      <c r="AF117" s="604">
        <v>5.8432690302000001</v>
      </c>
      <c r="AG117" s="604">
        <v>6.0556350823000002</v>
      </c>
      <c r="AH117" s="604">
        <v>6.3919201511999999</v>
      </c>
      <c r="AI117" s="604">
        <v>6.8797648013000003</v>
      </c>
      <c r="AJ117" s="604">
        <v>7.3120030623999996</v>
      </c>
      <c r="AK117" s="604">
        <v>7.6190840068999997</v>
      </c>
      <c r="AL117" s="604">
        <v>7.7540926300999997</v>
      </c>
      <c r="AM117" s="604">
        <v>8.0674646905999996</v>
      </c>
      <c r="AN117" s="605">
        <v>8.3707978626999999</v>
      </c>
      <c r="AO117" s="605">
        <v>8.3555261935999994</v>
      </c>
      <c r="AP117" s="605">
        <v>7.8975120568000001</v>
      </c>
      <c r="AQ117" s="605">
        <v>7.4678726256000001</v>
      </c>
      <c r="AR117" s="605">
        <v>7.1727803782999997</v>
      </c>
      <c r="AS117" s="605">
        <v>6.8180552642999999</v>
      </c>
      <c r="AT117" s="605">
        <v>6.2762376788000003</v>
      </c>
      <c r="AU117" s="605">
        <v>5.8854047373</v>
      </c>
      <c r="AV117" s="605">
        <v>5.6877796687000002</v>
      </c>
      <c r="AW117" s="605">
        <v>5.4805553948999997</v>
      </c>
      <c r="AX117" s="605">
        <v>5.4932482874000002</v>
      </c>
      <c r="AY117" s="605">
        <v>5.4432759224999998</v>
      </c>
      <c r="AZ117" s="605">
        <v>5.3523835110000002</v>
      </c>
      <c r="BA117" s="605">
        <v>5.3324483638000002</v>
      </c>
      <c r="BB117" s="605">
        <v>5.4135043294000003</v>
      </c>
    </row>
    <row r="118" spans="1:54">
      <c r="A118" s="604" t="s">
        <v>754</v>
      </c>
      <c r="B118" s="604" t="s">
        <v>753</v>
      </c>
      <c r="W118" s="604">
        <v>13.183176699000001</v>
      </c>
      <c r="X118" s="604">
        <v>12.674451529000001</v>
      </c>
      <c r="Y118" s="604">
        <v>12.628764207</v>
      </c>
      <c r="Z118" s="604">
        <v>12.750899821999999</v>
      </c>
      <c r="AA118" s="604">
        <v>13.067464297000001</v>
      </c>
      <c r="AB118" s="604">
        <v>13.429587436</v>
      </c>
      <c r="AC118" s="604">
        <v>13.627451101</v>
      </c>
      <c r="AD118" s="604">
        <v>14.331747207999999</v>
      </c>
      <c r="AE118" s="604">
        <v>16.276726234000002</v>
      </c>
      <c r="AF118" s="604">
        <v>18.625290075999999</v>
      </c>
      <c r="AG118" s="604">
        <v>22.550424353</v>
      </c>
      <c r="AH118" s="604">
        <v>30.19845347</v>
      </c>
      <c r="AI118" s="604">
        <v>35.842682670000002</v>
      </c>
      <c r="AJ118" s="604">
        <v>42.53574107</v>
      </c>
      <c r="AK118" s="604">
        <v>49.78499386</v>
      </c>
      <c r="AL118" s="604">
        <v>61.811384330000003</v>
      </c>
      <c r="AM118" s="604">
        <v>73.214772210000007</v>
      </c>
      <c r="AN118" s="605">
        <v>85.111916350000001</v>
      </c>
      <c r="AO118" s="605">
        <v>94.199740270000007</v>
      </c>
      <c r="AP118" s="605">
        <v>101.0722833</v>
      </c>
      <c r="AQ118" s="605">
        <v>107.8849725</v>
      </c>
      <c r="AR118" s="605">
        <v>110.6519828</v>
      </c>
      <c r="AS118" s="605">
        <v>114.8796873</v>
      </c>
      <c r="AT118" s="605">
        <v>120.51597820000001</v>
      </c>
      <c r="AU118" s="605">
        <v>126.3066706</v>
      </c>
      <c r="AV118" s="605">
        <v>128.59382339999999</v>
      </c>
      <c r="AW118" s="605">
        <v>128.63713670000001</v>
      </c>
      <c r="AX118" s="605">
        <v>131.3362214</v>
      </c>
      <c r="AY118" s="605">
        <v>129.42930519999999</v>
      </c>
      <c r="AZ118" s="605">
        <v>126.2560112</v>
      </c>
      <c r="BA118" s="605">
        <v>129.00454379999999</v>
      </c>
      <c r="BB118" s="605">
        <v>130.34507930000001</v>
      </c>
    </row>
    <row r="119" spans="1:54">
      <c r="A119" s="604" t="s">
        <v>752</v>
      </c>
      <c r="B119" s="604" t="s">
        <v>751</v>
      </c>
      <c r="W119" s="604">
        <v>5.8514145319999997</v>
      </c>
      <c r="X119" s="604">
        <v>7.9814104820000003</v>
      </c>
      <c r="Y119" s="604">
        <v>11.55889063</v>
      </c>
      <c r="Z119" s="604">
        <v>19.714678939999999</v>
      </c>
      <c r="AA119" s="604">
        <v>24.10868542</v>
      </c>
      <c r="AB119" s="604">
        <v>30.900169439999999</v>
      </c>
      <c r="AC119" s="604">
        <v>37.655390930000003</v>
      </c>
      <c r="AD119" s="604">
        <v>43.87971271</v>
      </c>
      <c r="AE119" s="604">
        <v>52.226652180000002</v>
      </c>
      <c r="AF119" s="604">
        <v>61.828548130000001</v>
      </c>
      <c r="AG119" s="604">
        <v>68.557979250000002</v>
      </c>
      <c r="AH119" s="604">
        <v>71.750073599999993</v>
      </c>
      <c r="AI119" s="604">
        <v>72.503100540000005</v>
      </c>
      <c r="AJ119" s="604">
        <v>72.245373830000005</v>
      </c>
      <c r="AK119" s="604">
        <v>72.607375059999995</v>
      </c>
      <c r="AL119" s="604">
        <v>73.263680710000003</v>
      </c>
      <c r="AM119" s="604">
        <v>75.050705840000006</v>
      </c>
      <c r="AN119" s="605">
        <v>74.527304330000007</v>
      </c>
      <c r="AO119" s="605">
        <v>77.258528139999996</v>
      </c>
      <c r="AP119" s="605">
        <v>79.68467115</v>
      </c>
      <c r="AQ119" s="605">
        <v>84.31116935</v>
      </c>
      <c r="AR119" s="605">
        <v>88.930460080000003</v>
      </c>
      <c r="AS119" s="605">
        <v>91.341641850000002</v>
      </c>
      <c r="AT119" s="605">
        <v>94.483825089999996</v>
      </c>
      <c r="AU119" s="605">
        <v>94.24760028</v>
      </c>
      <c r="AV119" s="605">
        <v>99.078462569999999</v>
      </c>
      <c r="AW119" s="605">
        <v>107.3068281</v>
      </c>
      <c r="AX119" s="605">
        <v>113.10813330000001</v>
      </c>
      <c r="AY119" s="605">
        <v>117.4213003</v>
      </c>
      <c r="AZ119" s="605">
        <v>125.69192320000001</v>
      </c>
      <c r="BA119" s="605">
        <v>136.06643539999999</v>
      </c>
      <c r="BB119" s="605">
        <v>139.7365556</v>
      </c>
    </row>
    <row r="120" spans="1:54">
      <c r="A120" s="604" t="s">
        <v>367</v>
      </c>
      <c r="B120" s="604" t="s">
        <v>750</v>
      </c>
      <c r="W120" s="604">
        <v>5.0909739210999998</v>
      </c>
      <c r="X120" s="604">
        <v>5.1587105909000002</v>
      </c>
      <c r="Y120" s="604">
        <v>5.2561094928000003</v>
      </c>
      <c r="Z120" s="604">
        <v>5.4885557327000001</v>
      </c>
      <c r="AA120" s="604">
        <v>5.7090135355999996</v>
      </c>
      <c r="AB120" s="604">
        <v>5.9383529809000004</v>
      </c>
      <c r="AC120" s="604">
        <v>6.2028378828999999</v>
      </c>
      <c r="AD120" s="604">
        <v>6.5883965014000001</v>
      </c>
      <c r="AE120" s="604">
        <v>6.8908236007000001</v>
      </c>
      <c r="AF120" s="604">
        <v>7.2011102018999997</v>
      </c>
      <c r="AG120" s="604">
        <v>7.6781466994000001</v>
      </c>
      <c r="AH120" s="604">
        <v>8.4469730739000006</v>
      </c>
      <c r="AI120" s="604">
        <v>9.0143844431000009</v>
      </c>
      <c r="AJ120" s="604">
        <v>9.6909015390000004</v>
      </c>
      <c r="AK120" s="604">
        <v>10.445386978</v>
      </c>
      <c r="AL120" s="604">
        <v>11.133017231</v>
      </c>
      <c r="AM120" s="604">
        <v>11.767966682000001</v>
      </c>
      <c r="AN120" s="605">
        <v>12.293109450999999</v>
      </c>
      <c r="AO120" s="605">
        <v>13.09385932</v>
      </c>
      <c r="AP120" s="605">
        <v>13.275410075</v>
      </c>
      <c r="AQ120" s="605">
        <v>13.469186396</v>
      </c>
      <c r="AR120" s="605">
        <v>13.589893204999999</v>
      </c>
      <c r="AS120" s="605">
        <v>13.869102432</v>
      </c>
      <c r="AT120" s="605">
        <v>14.111055724</v>
      </c>
      <c r="AU120" s="605">
        <v>14.539404507</v>
      </c>
      <c r="AV120" s="605">
        <v>14.668541679</v>
      </c>
      <c r="AW120" s="605">
        <v>15.12278296</v>
      </c>
      <c r="AX120" s="605">
        <v>15.542687332</v>
      </c>
      <c r="AY120" s="605">
        <v>16.524006053000001</v>
      </c>
      <c r="AZ120" s="605">
        <v>17.282081685000001</v>
      </c>
      <c r="BA120" s="605">
        <v>18.616210506000002</v>
      </c>
      <c r="BB120" s="605">
        <v>19.666135303000001</v>
      </c>
    </row>
    <row r="121" spans="1:54">
      <c r="A121" s="604" t="s">
        <v>389</v>
      </c>
      <c r="B121" s="604" t="s">
        <v>749</v>
      </c>
      <c r="W121" s="604">
        <v>513.46951521999995</v>
      </c>
      <c r="X121" s="604">
        <v>518.47797448999995</v>
      </c>
      <c r="Y121" s="604">
        <v>518.32414903999995</v>
      </c>
      <c r="Z121" s="604">
        <v>569.66186632999995</v>
      </c>
      <c r="AA121" s="604">
        <v>593.22800175999998</v>
      </c>
      <c r="AB121" s="604">
        <v>600.31693091</v>
      </c>
      <c r="AC121" s="604">
        <v>586.61862560999998</v>
      </c>
      <c r="AD121" s="604">
        <v>657.90367216000004</v>
      </c>
      <c r="AE121" s="604">
        <v>716.79438061999997</v>
      </c>
      <c r="AF121" s="604">
        <v>759.82204306999995</v>
      </c>
      <c r="AG121" s="604">
        <v>788.60167238999998</v>
      </c>
      <c r="AH121" s="604">
        <v>830.01056315999995</v>
      </c>
      <c r="AI121" s="604">
        <v>856.49436103000005</v>
      </c>
      <c r="AJ121" s="604">
        <v>912.54544931999999</v>
      </c>
      <c r="AK121" s="604">
        <v>963.88350435999996</v>
      </c>
      <c r="AL121" s="604">
        <v>1033.3709326999999</v>
      </c>
      <c r="AM121" s="604">
        <v>1105.2897012000001</v>
      </c>
      <c r="AN121" s="605">
        <v>1220.7066867000001</v>
      </c>
      <c r="AO121" s="605">
        <v>2109.9072984999998</v>
      </c>
      <c r="AP121" s="605">
        <v>2373.8871610000001</v>
      </c>
      <c r="AQ121" s="605">
        <v>2798.7298844000002</v>
      </c>
      <c r="AR121" s="605">
        <v>3127.9155331000002</v>
      </c>
      <c r="AS121" s="605">
        <v>3259.4100241000001</v>
      </c>
      <c r="AT121" s="605">
        <v>3367.3357971</v>
      </c>
      <c r="AU121" s="605">
        <v>3555.3123525000001</v>
      </c>
      <c r="AV121" s="605">
        <v>3934.2635544</v>
      </c>
      <c r="AW121" s="605">
        <v>4348.2268672999999</v>
      </c>
      <c r="AX121" s="605">
        <v>4701.4744177000002</v>
      </c>
      <c r="AY121" s="605">
        <v>5434.6024665000004</v>
      </c>
      <c r="AZ121" s="605">
        <v>5807.8470149000004</v>
      </c>
      <c r="BA121" s="605">
        <v>6234.7402739999998</v>
      </c>
      <c r="BB121" s="605">
        <v>6610.8489006999998</v>
      </c>
    </row>
    <row r="122" spans="1:54">
      <c r="A122" s="604" t="s">
        <v>748</v>
      </c>
      <c r="B122" s="604" t="s">
        <v>747</v>
      </c>
      <c r="W122" s="604">
        <v>48.680860135000003</v>
      </c>
      <c r="X122" s="604">
        <v>56.601142764999999</v>
      </c>
      <c r="Y122" s="604">
        <v>62.390265481</v>
      </c>
      <c r="Z122" s="604">
        <v>66.688077617999994</v>
      </c>
      <c r="AA122" s="604">
        <v>71.532289985000006</v>
      </c>
      <c r="AB122" s="604">
        <v>72.390268547000005</v>
      </c>
      <c r="AC122" s="604">
        <v>79.219287838</v>
      </c>
      <c r="AD122" s="604">
        <v>95.044383878999994</v>
      </c>
      <c r="AE122" s="604">
        <v>109.51146554</v>
      </c>
      <c r="AF122" s="604">
        <v>123.72388866</v>
      </c>
      <c r="AG122" s="604">
        <v>143.71649074999999</v>
      </c>
      <c r="AH122" s="604">
        <v>173.97836057999999</v>
      </c>
      <c r="AI122" s="604">
        <v>218.22870352000001</v>
      </c>
      <c r="AJ122" s="604">
        <v>326.63955217</v>
      </c>
      <c r="AK122" s="604">
        <v>419.23818065</v>
      </c>
      <c r="AL122" s="604">
        <v>568.35886151</v>
      </c>
      <c r="AM122" s="604">
        <v>696.50322309000001</v>
      </c>
      <c r="AN122" s="605">
        <v>778.93837312000005</v>
      </c>
      <c r="AO122" s="605">
        <v>840.78574262999996</v>
      </c>
      <c r="AP122" s="605">
        <v>1078.4029353999999</v>
      </c>
      <c r="AQ122" s="605">
        <v>1334.6787139999999</v>
      </c>
      <c r="AR122" s="605">
        <v>1456.8192119</v>
      </c>
      <c r="AS122" s="605">
        <v>1838.9690906000001</v>
      </c>
      <c r="AT122" s="605">
        <v>2013.6192286</v>
      </c>
      <c r="AU122" s="605">
        <v>2361.8618646</v>
      </c>
      <c r="AV122" s="605">
        <v>2674.7550756999999</v>
      </c>
      <c r="AW122" s="605">
        <v>2905.8622046</v>
      </c>
      <c r="AX122" s="605">
        <v>3401.8461495000001</v>
      </c>
      <c r="AY122" s="605">
        <v>3907.3769347000002</v>
      </c>
      <c r="AZ122" s="605">
        <v>3879.4518899999998</v>
      </c>
      <c r="BA122" s="605"/>
      <c r="BB122" s="605"/>
    </row>
    <row r="123" spans="1:54">
      <c r="A123" s="604" t="s">
        <v>746</v>
      </c>
      <c r="B123" s="604" t="s">
        <v>745</v>
      </c>
      <c r="AN123" s="605">
        <v>252.94474596000001</v>
      </c>
      <c r="AO123" s="605">
        <v>210.93872782</v>
      </c>
      <c r="AP123" s="605">
        <v>347.53412306000001</v>
      </c>
      <c r="AQ123" s="605">
        <v>501.34822653999998</v>
      </c>
      <c r="AR123" s="605">
        <v>384.18649918</v>
      </c>
      <c r="AS123" s="605">
        <v>416.71730876999999</v>
      </c>
      <c r="AT123" s="605">
        <v>461.90074805</v>
      </c>
      <c r="AU123" s="605">
        <v>465.44726580999998</v>
      </c>
      <c r="AV123" s="605">
        <v>558.70072592999998</v>
      </c>
      <c r="AW123" s="605">
        <v>731.32657126000004</v>
      </c>
      <c r="AX123" s="605">
        <v>756.83963963999997</v>
      </c>
      <c r="AY123" s="605">
        <v>976.40777995999997</v>
      </c>
      <c r="AZ123" s="605">
        <v>673.24416637000002</v>
      </c>
      <c r="BA123" s="605">
        <v>837.15313715000002</v>
      </c>
      <c r="BB123" s="605">
        <v>1059.9832537</v>
      </c>
    </row>
    <row r="124" spans="1:54">
      <c r="A124" s="604" t="s">
        <v>744</v>
      </c>
      <c r="B124" s="604" t="s">
        <v>743</v>
      </c>
      <c r="W124" s="604">
        <v>0.61941913900000001</v>
      </c>
      <c r="X124" s="604">
        <v>0.66512382699999995</v>
      </c>
      <c r="Y124" s="604">
        <v>0.72210755199999999</v>
      </c>
      <c r="Z124" s="604">
        <v>0.76901841999999998</v>
      </c>
      <c r="AA124" s="604">
        <v>0.78846388099999998</v>
      </c>
      <c r="AB124" s="604">
        <v>0.80477860800000001</v>
      </c>
      <c r="AC124" s="604">
        <v>0.838735279</v>
      </c>
      <c r="AD124" s="604">
        <v>0.83274854300000001</v>
      </c>
      <c r="AE124" s="604">
        <v>0.83106366499999995</v>
      </c>
      <c r="AF124" s="604">
        <v>0.84495377699999996</v>
      </c>
      <c r="AG124" s="604">
        <v>0.80756647400000003</v>
      </c>
      <c r="AH124" s="604">
        <v>0.793973398</v>
      </c>
      <c r="AI124" s="604">
        <v>0.79736542899999996</v>
      </c>
      <c r="AJ124" s="604">
        <v>0.82062146199999997</v>
      </c>
      <c r="AK124" s="604">
        <v>0.81742800100000002</v>
      </c>
      <c r="AL124" s="604">
        <v>0.82510852599999995</v>
      </c>
      <c r="AM124" s="604">
        <v>0.82841033500000005</v>
      </c>
      <c r="AN124" s="605">
        <v>0.85427906099999995</v>
      </c>
      <c r="AO124" s="605">
        <v>0.88231221199999998</v>
      </c>
      <c r="AP124" s="605">
        <v>0.92985509899999996</v>
      </c>
      <c r="AQ124" s="605">
        <v>0.96188250600000003</v>
      </c>
      <c r="AR124" s="605">
        <v>0.99299604799999996</v>
      </c>
      <c r="AS124" s="605">
        <v>1.0038981330000001</v>
      </c>
      <c r="AT124" s="605">
        <v>1.0141081270000001</v>
      </c>
      <c r="AU124" s="605">
        <v>1.0060294700000001</v>
      </c>
      <c r="AV124" s="605">
        <v>1.010233744</v>
      </c>
      <c r="AW124" s="605">
        <v>0.98532591700000005</v>
      </c>
      <c r="AX124" s="605">
        <v>0.95847822000000005</v>
      </c>
      <c r="AY124" s="605">
        <v>0.95153103500000003</v>
      </c>
      <c r="AZ124" s="605">
        <v>0.89702042699999995</v>
      </c>
      <c r="BA124" s="605">
        <v>0.85275648800000003</v>
      </c>
      <c r="BB124" s="605">
        <v>0.83645237699999997</v>
      </c>
    </row>
    <row r="125" spans="1:54">
      <c r="A125" s="604" t="s">
        <v>742</v>
      </c>
      <c r="B125" s="604" t="s">
        <v>741</v>
      </c>
      <c r="AN125" s="605"/>
      <c r="AO125" s="605"/>
      <c r="AP125" s="605"/>
      <c r="AQ125" s="605"/>
      <c r="AR125" s="605"/>
      <c r="AS125" s="605"/>
      <c r="AT125" s="605"/>
      <c r="AU125" s="605"/>
      <c r="AV125" s="605"/>
      <c r="AW125" s="605"/>
      <c r="AX125" s="605"/>
      <c r="AY125" s="605"/>
      <c r="AZ125" s="605"/>
      <c r="BA125" s="605"/>
      <c r="BB125" s="605"/>
    </row>
    <row r="126" spans="1:54">
      <c r="A126" s="604" t="s">
        <v>740</v>
      </c>
      <c r="B126" s="604" t="s">
        <v>739</v>
      </c>
      <c r="W126" s="604">
        <v>3.853099E-3</v>
      </c>
      <c r="X126" s="604">
        <v>7.9132270000000001E-3</v>
      </c>
      <c r="Y126" s="604">
        <v>1.6949657E-2</v>
      </c>
      <c r="Z126" s="604">
        <v>4.0748922E-2</v>
      </c>
      <c r="AA126" s="604">
        <v>0.190388276</v>
      </c>
      <c r="AB126" s="604">
        <v>0.67346771999999999</v>
      </c>
      <c r="AC126" s="604">
        <v>0.98916131600000001</v>
      </c>
      <c r="AD126" s="604">
        <v>1.154899838</v>
      </c>
      <c r="AE126" s="604">
        <v>1.3302697999999999</v>
      </c>
      <c r="AF126" s="604">
        <v>1.5214495299999999</v>
      </c>
      <c r="AG126" s="604">
        <v>1.6981844740000001</v>
      </c>
      <c r="AH126" s="604">
        <v>1.970196061</v>
      </c>
      <c r="AI126" s="604">
        <v>2.156549965</v>
      </c>
      <c r="AJ126" s="604">
        <v>2.344257421</v>
      </c>
      <c r="AK126" s="604">
        <v>2.5841234590000002</v>
      </c>
      <c r="AL126" s="604">
        <v>2.761191717</v>
      </c>
      <c r="AM126" s="604">
        <v>2.9789294879999999</v>
      </c>
      <c r="AN126" s="605">
        <v>3.1597894260000001</v>
      </c>
      <c r="AO126" s="605">
        <v>3.3455596700000001</v>
      </c>
      <c r="AP126" s="605">
        <v>3.504640727</v>
      </c>
      <c r="AQ126" s="605">
        <v>3.442745623</v>
      </c>
      <c r="AR126" s="605">
        <v>3.4264185810000001</v>
      </c>
      <c r="AS126" s="605">
        <v>3.4626764400000001</v>
      </c>
      <c r="AT126" s="605">
        <v>3.6292098589999999</v>
      </c>
      <c r="AU126" s="605">
        <v>3.5346973369999999</v>
      </c>
      <c r="AV126" s="605">
        <v>3.7169374469999998</v>
      </c>
      <c r="AW126" s="605">
        <v>3.835926379</v>
      </c>
      <c r="AX126" s="605">
        <v>3.719567364</v>
      </c>
      <c r="AY126" s="605">
        <v>3.867204675</v>
      </c>
      <c r="AZ126" s="605">
        <v>4.0166478469999998</v>
      </c>
      <c r="BA126" s="605">
        <v>4.0119852649999999</v>
      </c>
      <c r="BB126" s="605">
        <v>4.0225853020000004</v>
      </c>
    </row>
    <row r="127" spans="1:54">
      <c r="A127" s="604" t="s">
        <v>738</v>
      </c>
      <c r="B127" s="604" t="s">
        <v>737</v>
      </c>
      <c r="W127" s="604">
        <v>0.39043795399999998</v>
      </c>
      <c r="X127" s="604">
        <v>0.42404720299999998</v>
      </c>
      <c r="Y127" s="604">
        <v>0.46980492600000001</v>
      </c>
      <c r="Z127" s="604">
        <v>0.52015525699999998</v>
      </c>
      <c r="AA127" s="604">
        <v>0.55527896499999996</v>
      </c>
      <c r="AB127" s="604">
        <v>0.58825865899999996</v>
      </c>
      <c r="AC127" s="604">
        <v>0.61848087100000004</v>
      </c>
      <c r="AD127" s="604">
        <v>0.63697039</v>
      </c>
      <c r="AE127" s="604">
        <v>0.65664041200000001</v>
      </c>
      <c r="AF127" s="604">
        <v>0.67188980899999995</v>
      </c>
      <c r="AG127" s="604">
        <v>0.70454016200000003</v>
      </c>
      <c r="AH127" s="604">
        <v>0.73200929299999995</v>
      </c>
      <c r="AI127" s="604">
        <v>0.74626169899999995</v>
      </c>
      <c r="AJ127" s="604">
        <v>0.75860869500000006</v>
      </c>
      <c r="AK127" s="604">
        <v>0.76938796899999995</v>
      </c>
      <c r="AL127" s="604">
        <v>0.79087236500000002</v>
      </c>
      <c r="AM127" s="604">
        <v>0.81003200600000003</v>
      </c>
      <c r="AN127" s="605">
        <v>0.81717686</v>
      </c>
      <c r="AO127" s="605">
        <v>0.808623867</v>
      </c>
      <c r="AP127" s="605">
        <v>0.81840991200000002</v>
      </c>
      <c r="AQ127" s="605">
        <v>0.81713132399999999</v>
      </c>
      <c r="AR127" s="605">
        <v>0.80770174900000002</v>
      </c>
      <c r="AS127" s="605">
        <v>0.84542262800000001</v>
      </c>
      <c r="AT127" s="605">
        <v>0.85382776699999996</v>
      </c>
      <c r="AU127" s="605">
        <v>0.87279013400000005</v>
      </c>
      <c r="AV127" s="605">
        <v>0.86664644700000004</v>
      </c>
      <c r="AW127" s="605">
        <v>0.83437090599999997</v>
      </c>
      <c r="AX127" s="605">
        <v>0.81699279700000005</v>
      </c>
      <c r="AY127" s="605">
        <v>0.78886369000000001</v>
      </c>
      <c r="AZ127" s="605">
        <v>0.78367440700000002</v>
      </c>
      <c r="BA127" s="605">
        <v>0.79969346699999999</v>
      </c>
      <c r="BB127" s="605">
        <v>0.79620461600000003</v>
      </c>
    </row>
    <row r="128" spans="1:54">
      <c r="A128" s="604" t="s">
        <v>736</v>
      </c>
      <c r="B128" s="604" t="s">
        <v>735</v>
      </c>
      <c r="AN128" s="605"/>
      <c r="AO128" s="605"/>
      <c r="AP128" s="605"/>
      <c r="AQ128" s="605"/>
      <c r="AR128" s="605"/>
      <c r="AS128" s="605"/>
      <c r="AT128" s="605"/>
      <c r="AU128" s="605"/>
      <c r="AV128" s="605">
        <v>37.289520000000003</v>
      </c>
      <c r="AW128" s="605"/>
      <c r="AX128" s="605"/>
      <c r="AY128" s="605"/>
      <c r="AZ128" s="605"/>
      <c r="BA128" s="605"/>
      <c r="BB128" s="605"/>
    </row>
    <row r="129" spans="1:54">
      <c r="A129" s="604" t="s">
        <v>734</v>
      </c>
      <c r="B129" s="604" t="s">
        <v>733</v>
      </c>
      <c r="W129" s="604">
        <v>247.5629801</v>
      </c>
      <c r="X129" s="604">
        <v>233.58395899999999</v>
      </c>
      <c r="Y129" s="604">
        <v>223.5984201</v>
      </c>
      <c r="Z129" s="604">
        <v>217.05698989999999</v>
      </c>
      <c r="AA129" s="604">
        <v>212.8474995</v>
      </c>
      <c r="AB129" s="604">
        <v>208.6160845</v>
      </c>
      <c r="AC129" s="604">
        <v>207.67900560000001</v>
      </c>
      <c r="AD129" s="604">
        <v>201.5482236</v>
      </c>
      <c r="AE129" s="604">
        <v>195.4635854</v>
      </c>
      <c r="AF129" s="604">
        <v>192.5246439</v>
      </c>
      <c r="AG129" s="604">
        <v>189.55505880000001</v>
      </c>
      <c r="AH129" s="604">
        <v>187.83691630000001</v>
      </c>
      <c r="AI129" s="604">
        <v>186.3935243</v>
      </c>
      <c r="AJ129" s="604">
        <v>183.18762770000001</v>
      </c>
      <c r="AK129" s="604">
        <v>179.64060319999999</v>
      </c>
      <c r="AL129" s="604">
        <v>174.71252680000001</v>
      </c>
      <c r="AM129" s="604">
        <v>170.4814159</v>
      </c>
      <c r="AN129" s="605">
        <v>168.50718910000001</v>
      </c>
      <c r="AO129" s="605">
        <v>166.5327886</v>
      </c>
      <c r="AP129" s="605">
        <v>162.03574</v>
      </c>
      <c r="AQ129" s="605">
        <v>155.11250089999999</v>
      </c>
      <c r="AR129" s="605">
        <v>149.857057</v>
      </c>
      <c r="AS129" s="605">
        <v>143.7742045</v>
      </c>
      <c r="AT129" s="605">
        <v>139.82416129999999</v>
      </c>
      <c r="AU129" s="605">
        <v>134.1612303</v>
      </c>
      <c r="AV129" s="605">
        <v>129.5519548</v>
      </c>
      <c r="AW129" s="605">
        <v>124.86362080000001</v>
      </c>
      <c r="AX129" s="605">
        <v>120.21626120000001</v>
      </c>
      <c r="AY129" s="605">
        <v>116.8458138</v>
      </c>
      <c r="AZ129" s="605">
        <v>115.2483455</v>
      </c>
      <c r="BA129" s="605">
        <v>111.35530129999999</v>
      </c>
      <c r="BB129" s="605">
        <v>106.7650816</v>
      </c>
    </row>
    <row r="130" spans="1:54">
      <c r="A130" s="604" t="s">
        <v>732</v>
      </c>
      <c r="B130" s="604" t="s">
        <v>731</v>
      </c>
      <c r="W130" s="604">
        <v>0.28831687164000003</v>
      </c>
      <c r="X130" s="604">
        <v>0.31340267794999999</v>
      </c>
      <c r="Y130" s="604">
        <v>0.31848759265999999</v>
      </c>
      <c r="Z130" s="604">
        <v>0.32292248595</v>
      </c>
      <c r="AA130" s="604">
        <v>0.31040141289000001</v>
      </c>
      <c r="AB130" s="604">
        <v>0.29684100643</v>
      </c>
      <c r="AC130" s="604">
        <v>0.29057720368000001</v>
      </c>
      <c r="AD130" s="604">
        <v>0.28006777706000002</v>
      </c>
      <c r="AE130" s="604">
        <v>0.28271696558999998</v>
      </c>
      <c r="AF130" s="604">
        <v>0.32978192512999999</v>
      </c>
      <c r="AG130" s="604">
        <v>0.35395961662999997</v>
      </c>
      <c r="AH130" s="604">
        <v>0.35973029493000003</v>
      </c>
      <c r="AI130" s="604">
        <v>0.37543631741</v>
      </c>
      <c r="AJ130" s="604">
        <v>0.37772692443</v>
      </c>
      <c r="AK130" s="604">
        <v>0.39564774458000002</v>
      </c>
      <c r="AL130" s="604">
        <v>0.39391585535000001</v>
      </c>
      <c r="AM130" s="604">
        <v>0.39504637054000002</v>
      </c>
      <c r="AN130" s="605">
        <v>0.39246922723</v>
      </c>
      <c r="AO130" s="605">
        <v>0.41024101715</v>
      </c>
      <c r="AP130" s="605">
        <v>0.40278354596999999</v>
      </c>
      <c r="AQ130" s="605">
        <v>0.39269196189</v>
      </c>
      <c r="AR130" s="605">
        <v>0.38703772287999999</v>
      </c>
      <c r="AS130" s="605">
        <v>0.38422875556000002</v>
      </c>
      <c r="AT130" s="605">
        <v>0.38433290239000001</v>
      </c>
      <c r="AU130" s="605">
        <v>0.38532126489000001</v>
      </c>
      <c r="AV130" s="605">
        <v>0.38051476434999998</v>
      </c>
      <c r="AW130" s="605">
        <v>0.40783262320000002</v>
      </c>
      <c r="AX130" s="605">
        <v>0.41636038750999999</v>
      </c>
      <c r="AY130" s="605">
        <v>0.48828529743999999</v>
      </c>
      <c r="AZ130" s="605">
        <v>0.49552861939999998</v>
      </c>
      <c r="BA130" s="605">
        <v>0.53356295355000005</v>
      </c>
      <c r="BB130" s="605">
        <v>0.55527990395000004</v>
      </c>
    </row>
    <row r="131" spans="1:54">
      <c r="A131" s="604" t="s">
        <v>730</v>
      </c>
      <c r="B131" s="604" t="s">
        <v>729</v>
      </c>
      <c r="AG131" s="604">
        <v>1.1075133868000001E-3</v>
      </c>
      <c r="AH131" s="604">
        <v>2.1032001904999998E-3</v>
      </c>
      <c r="AI131" s="604">
        <v>3.2384728309999999E-2</v>
      </c>
      <c r="AJ131" s="604">
        <v>0.42574249064000003</v>
      </c>
      <c r="AK131" s="604">
        <v>6.8709219509999997</v>
      </c>
      <c r="AL131" s="604">
        <v>17.517911702999999</v>
      </c>
      <c r="AM131" s="604">
        <v>23.90895231</v>
      </c>
      <c r="AN131" s="605">
        <v>27.241679809000001</v>
      </c>
      <c r="AO131" s="605">
        <v>28.385559928999999</v>
      </c>
      <c r="AP131" s="605">
        <v>31.690525819000001</v>
      </c>
      <c r="AQ131" s="605">
        <v>36.424908700000003</v>
      </c>
      <c r="AR131" s="605">
        <v>39.234887897999997</v>
      </c>
      <c r="AS131" s="605">
        <v>40.848445153</v>
      </c>
      <c r="AT131" s="605">
        <v>44.701818813999999</v>
      </c>
      <c r="AU131" s="605">
        <v>50.493361014999998</v>
      </c>
      <c r="AV131" s="605">
        <v>57.606839606000001</v>
      </c>
      <c r="AW131" s="605">
        <v>67.833792384999995</v>
      </c>
      <c r="AX131" s="605">
        <v>76.158491738999999</v>
      </c>
      <c r="AY131" s="605">
        <v>90.110781368999994</v>
      </c>
      <c r="AZ131" s="605">
        <v>93.112213957999998</v>
      </c>
      <c r="BA131" s="605">
        <v>110.5277894</v>
      </c>
      <c r="BB131" s="605">
        <v>127.11385177</v>
      </c>
    </row>
    <row r="132" spans="1:54">
      <c r="A132" s="604" t="s">
        <v>424</v>
      </c>
      <c r="B132" s="604" t="s">
        <v>728</v>
      </c>
      <c r="W132" s="604">
        <v>5.0482104598999999</v>
      </c>
      <c r="X132" s="604">
        <v>5.1165549161000001</v>
      </c>
      <c r="Y132" s="604">
        <v>5.3817934040999997</v>
      </c>
      <c r="Z132" s="604">
        <v>5.7898720445</v>
      </c>
      <c r="AA132" s="604">
        <v>6.1489651924000004</v>
      </c>
      <c r="AB132" s="604">
        <v>6.4623281639999997</v>
      </c>
      <c r="AC132" s="604">
        <v>6.8716599991000002</v>
      </c>
      <c r="AD132" s="604">
        <v>7.0366935052999997</v>
      </c>
      <c r="AE132" s="604">
        <v>7.2388720276000003</v>
      </c>
      <c r="AF132" s="604">
        <v>7.6577686213999998</v>
      </c>
      <c r="AG132" s="604">
        <v>8.1627614689999994</v>
      </c>
      <c r="AH132" s="604">
        <v>8.8838118196</v>
      </c>
      <c r="AI132" s="604">
        <v>10.344712801</v>
      </c>
      <c r="AJ132" s="604">
        <v>12.724183955000001</v>
      </c>
      <c r="AK132" s="604">
        <v>14.592281127</v>
      </c>
      <c r="AL132" s="604">
        <v>15.860700094</v>
      </c>
      <c r="AM132" s="604">
        <v>22.128576769999999</v>
      </c>
      <c r="AN132" s="605">
        <v>24.192649156000002</v>
      </c>
      <c r="AO132" s="605">
        <v>25.511146312000001</v>
      </c>
      <c r="AP132" s="605">
        <v>26.196943936</v>
      </c>
      <c r="AQ132" s="605">
        <v>27.201120319000001</v>
      </c>
      <c r="AR132" s="605">
        <v>27.016536168999998</v>
      </c>
      <c r="AS132" s="605">
        <v>26.832920581</v>
      </c>
      <c r="AT132" s="605">
        <v>27.907967299999999</v>
      </c>
      <c r="AU132" s="605">
        <v>29.079375900999999</v>
      </c>
      <c r="AV132" s="605">
        <v>29.524178359</v>
      </c>
      <c r="AW132" s="605">
        <v>30.828623827000001</v>
      </c>
      <c r="AX132" s="605">
        <v>31.642249151000001</v>
      </c>
      <c r="AY132" s="605">
        <v>35.047919790999998</v>
      </c>
      <c r="AZ132" s="605">
        <v>37.793586058999999</v>
      </c>
      <c r="BA132" s="605">
        <v>38.268668079999998</v>
      </c>
      <c r="BB132" s="605">
        <v>41.976491301999999</v>
      </c>
    </row>
    <row r="133" spans="1:54">
      <c r="A133" s="604" t="s">
        <v>727</v>
      </c>
      <c r="B133" s="604" t="s">
        <v>726</v>
      </c>
      <c r="W133" s="604">
        <v>0.42564966001999999</v>
      </c>
      <c r="X133" s="604">
        <v>0.41910876982</v>
      </c>
      <c r="Y133" s="604">
        <v>0.42415581685999998</v>
      </c>
      <c r="Z133" s="604">
        <v>0.41828645474999998</v>
      </c>
      <c r="AA133" s="604">
        <v>0.40779650893000002</v>
      </c>
      <c r="AB133" s="604">
        <v>0.38751066279000002</v>
      </c>
      <c r="AC133" s="604">
        <v>0.37671431101000002</v>
      </c>
      <c r="AD133" s="604">
        <v>0.41916618071</v>
      </c>
      <c r="AE133" s="604">
        <v>0.39576114629999998</v>
      </c>
      <c r="AF133" s="604">
        <v>0.39496579418</v>
      </c>
      <c r="AG133" s="604">
        <v>0.36282729227999999</v>
      </c>
      <c r="AH133" s="604">
        <v>0.61821830102999997</v>
      </c>
      <c r="AI133" s="604">
        <v>0.64743869506999996</v>
      </c>
      <c r="AJ133" s="604">
        <v>0.64650599571</v>
      </c>
      <c r="AK133" s="604">
        <v>0.64948882653999995</v>
      </c>
      <c r="AL133" s="604">
        <v>0.64799496938000001</v>
      </c>
      <c r="AM133" s="604">
        <v>0.66958156294000004</v>
      </c>
      <c r="AN133" s="605">
        <v>0.66852889865999998</v>
      </c>
      <c r="AO133" s="605">
        <v>0.68092765400999999</v>
      </c>
      <c r="AP133" s="605">
        <v>0.68651252006999997</v>
      </c>
      <c r="AQ133" s="605">
        <v>0.67398276307000005</v>
      </c>
      <c r="AR133" s="605">
        <v>0.71270823417999996</v>
      </c>
      <c r="AS133" s="605">
        <v>0.73084930322999997</v>
      </c>
      <c r="AT133" s="605">
        <v>0.72340918528999998</v>
      </c>
      <c r="AU133" s="605">
        <v>0.67338132664999995</v>
      </c>
      <c r="AV133" s="605">
        <v>0.66227270000000005</v>
      </c>
      <c r="AW133" s="605">
        <v>0.64611710106999998</v>
      </c>
      <c r="AX133" s="605">
        <v>0.65807527705000002</v>
      </c>
      <c r="AY133" s="605">
        <v>0.69690783812000001</v>
      </c>
      <c r="AZ133" s="605">
        <v>0.69389905433999999</v>
      </c>
      <c r="BA133" s="605">
        <v>0.68016224502</v>
      </c>
      <c r="BB133" s="605">
        <v>0.68412058390999997</v>
      </c>
    </row>
    <row r="134" spans="1:54">
      <c r="A134" s="604" t="s">
        <v>725</v>
      </c>
      <c r="B134" s="604" t="s">
        <v>724</v>
      </c>
      <c r="AN134" s="605"/>
      <c r="AO134" s="605"/>
      <c r="AP134" s="605"/>
      <c r="AQ134" s="605"/>
      <c r="AR134" s="605"/>
      <c r="AS134" s="605"/>
      <c r="AT134" s="605"/>
      <c r="AU134" s="605"/>
      <c r="AV134" s="605"/>
      <c r="AW134" s="605"/>
      <c r="AX134" s="605"/>
      <c r="AY134" s="605"/>
      <c r="AZ134" s="605"/>
      <c r="BA134" s="605"/>
      <c r="BB134" s="605"/>
    </row>
    <row r="135" spans="1:54">
      <c r="A135" s="604" t="s">
        <v>723</v>
      </c>
      <c r="B135" s="604" t="s">
        <v>722</v>
      </c>
      <c r="W135" s="604">
        <v>427.98274520000001</v>
      </c>
      <c r="X135" s="604">
        <v>459.31636350000002</v>
      </c>
      <c r="Y135" s="604">
        <v>459.55828220000001</v>
      </c>
      <c r="Z135" s="604">
        <v>463.6530573</v>
      </c>
      <c r="AA135" s="604">
        <v>466.77869470000002</v>
      </c>
      <c r="AB135" s="604">
        <v>471.99423680000001</v>
      </c>
      <c r="AC135" s="604">
        <v>481.18515539999999</v>
      </c>
      <c r="AD135" s="604">
        <v>489.85292349999997</v>
      </c>
      <c r="AE135" s="604">
        <v>505.25466399999999</v>
      </c>
      <c r="AF135" s="604">
        <v>514.74973910000006</v>
      </c>
      <c r="AG135" s="604">
        <v>547.08496890000004</v>
      </c>
      <c r="AH135" s="604">
        <v>582.35061489999998</v>
      </c>
      <c r="AI135" s="604">
        <v>613.5145867</v>
      </c>
      <c r="AJ135" s="604">
        <v>638.95962680000002</v>
      </c>
      <c r="AK135" s="604">
        <v>674.02375410000002</v>
      </c>
      <c r="AL135" s="604">
        <v>709.55932340000004</v>
      </c>
      <c r="AM135" s="604">
        <v>730.91846959999998</v>
      </c>
      <c r="AN135" s="605">
        <v>745.84380529999999</v>
      </c>
      <c r="AO135" s="605">
        <v>774.0336155</v>
      </c>
      <c r="AP135" s="605">
        <v>754.89296999999999</v>
      </c>
      <c r="AQ135" s="605">
        <v>746.20628920000001</v>
      </c>
      <c r="AR135" s="605">
        <v>757.8289201</v>
      </c>
      <c r="AS135" s="605">
        <v>769.77178990000004</v>
      </c>
      <c r="AT135" s="605">
        <v>794.28221080000003</v>
      </c>
      <c r="AU135" s="605">
        <v>795.99827489999996</v>
      </c>
      <c r="AV135" s="605">
        <v>788.92013480000003</v>
      </c>
      <c r="AW135" s="605">
        <v>774.81549619999998</v>
      </c>
      <c r="AX135" s="605">
        <v>768.65027989999999</v>
      </c>
      <c r="AY135" s="605">
        <v>785.71788649999996</v>
      </c>
      <c r="AZ135" s="605">
        <v>805.57695479999995</v>
      </c>
      <c r="BA135" s="605">
        <v>823.67346669999995</v>
      </c>
      <c r="BB135" s="605">
        <v>820.58684630000005</v>
      </c>
    </row>
    <row r="136" spans="1:54">
      <c r="A136" s="604" t="s">
        <v>721</v>
      </c>
      <c r="B136" s="604" t="s">
        <v>720</v>
      </c>
      <c r="AN136" s="605"/>
      <c r="AO136" s="605"/>
      <c r="AP136" s="605"/>
      <c r="AQ136" s="605"/>
      <c r="AR136" s="605"/>
      <c r="AS136" s="605"/>
      <c r="AT136" s="605"/>
      <c r="AU136" s="605"/>
      <c r="AV136" s="605"/>
      <c r="AW136" s="605"/>
      <c r="AX136" s="605"/>
      <c r="AY136" s="605"/>
      <c r="AZ136" s="605"/>
      <c r="BA136" s="605"/>
      <c r="BB136" s="605"/>
    </row>
    <row r="137" spans="1:54">
      <c r="A137" s="604" t="s">
        <v>719</v>
      </c>
      <c r="B137" s="604" t="s">
        <v>718</v>
      </c>
      <c r="W137" s="604">
        <v>0.29449206969000002</v>
      </c>
      <c r="X137" s="604">
        <v>0.30009543389999999</v>
      </c>
      <c r="Y137" s="604">
        <v>0.28686904315</v>
      </c>
      <c r="Z137" s="604">
        <v>0.24474173796000001</v>
      </c>
      <c r="AA137" s="604">
        <v>0.23670665983</v>
      </c>
      <c r="AB137" s="604">
        <v>0.24085388155000001</v>
      </c>
      <c r="AC137" s="604">
        <v>0.17504166474999999</v>
      </c>
      <c r="AD137" s="604">
        <v>0.18840190846999999</v>
      </c>
      <c r="AE137" s="604">
        <v>0.18746173686000001</v>
      </c>
      <c r="AF137" s="604">
        <v>0.17754691478000001</v>
      </c>
      <c r="AI137" s="604">
        <v>0.1718344161</v>
      </c>
      <c r="AJ137" s="604">
        <v>0.15572784716999999</v>
      </c>
      <c r="AK137" s="604">
        <v>0.14366090836000001</v>
      </c>
      <c r="AL137" s="604">
        <v>0.14720636291</v>
      </c>
      <c r="AM137" s="604">
        <v>0.16708137227</v>
      </c>
      <c r="AN137" s="605">
        <v>0.15618517166000001</v>
      </c>
      <c r="AO137" s="605">
        <v>0.12760977547999999</v>
      </c>
      <c r="AP137" s="605">
        <v>0.14849489823000001</v>
      </c>
      <c r="AQ137" s="605">
        <v>0.17518512972</v>
      </c>
      <c r="AR137" s="605">
        <v>0.15728876004</v>
      </c>
      <c r="AS137" s="605">
        <v>0.16275103091000001</v>
      </c>
      <c r="AT137" s="605">
        <v>0.16724288473999999</v>
      </c>
      <c r="AU137" s="605">
        <v>0.18123901766</v>
      </c>
      <c r="AV137" s="605">
        <v>0.21361842618999999</v>
      </c>
      <c r="AW137" s="605">
        <v>0.24571457513</v>
      </c>
      <c r="AX137" s="605">
        <v>0.25293876926999997</v>
      </c>
      <c r="AY137" s="605">
        <v>0.28668248037999999</v>
      </c>
      <c r="AZ137" s="605">
        <v>0.22948590062999999</v>
      </c>
      <c r="BA137" s="605">
        <v>0.25764092959000001</v>
      </c>
      <c r="BB137" s="605">
        <v>0.31859715247999998</v>
      </c>
    </row>
    <row r="138" spans="1:54">
      <c r="A138" s="604" t="s">
        <v>717</v>
      </c>
      <c r="B138" s="604" t="s">
        <v>716</v>
      </c>
      <c r="AD138" s="604">
        <v>5.2582865629000001E-3</v>
      </c>
      <c r="AE138" s="604">
        <v>4.9859436324999999E-3</v>
      </c>
      <c r="AF138" s="604">
        <v>5.1407446913999998E-3</v>
      </c>
      <c r="AG138" s="604">
        <v>5.3459312603000003E-3</v>
      </c>
      <c r="AH138" s="604">
        <v>1.2137086456E-2</v>
      </c>
      <c r="AI138" s="604">
        <v>0.11056539915999999</v>
      </c>
      <c r="AJ138" s="604">
        <v>0.92443451151</v>
      </c>
      <c r="AK138" s="604">
        <v>2.5446941327000001</v>
      </c>
      <c r="AL138" s="604">
        <v>3.532084615</v>
      </c>
      <c r="AM138" s="604">
        <v>4.6972505130000002</v>
      </c>
      <c r="AN138" s="605">
        <v>5.4982786570000002</v>
      </c>
      <c r="AO138" s="605">
        <v>5.9142983603000001</v>
      </c>
      <c r="AP138" s="605">
        <v>8.0189844671999992</v>
      </c>
      <c r="AQ138" s="605">
        <v>9.9827231674999997</v>
      </c>
      <c r="AR138" s="605">
        <v>10.477164627000001</v>
      </c>
      <c r="AS138" s="605">
        <v>10.518564457</v>
      </c>
      <c r="AT138" s="605">
        <v>10.711049422</v>
      </c>
      <c r="AU138" s="605">
        <v>10.950353292999999</v>
      </c>
      <c r="AV138" s="605">
        <v>11.3540905</v>
      </c>
      <c r="AW138" s="605">
        <v>12.032264651</v>
      </c>
      <c r="AX138" s="605">
        <v>13.432818406999999</v>
      </c>
      <c r="AY138" s="605">
        <v>16.061868135000001</v>
      </c>
      <c r="AZ138" s="605">
        <v>16.492898740000001</v>
      </c>
      <c r="BA138" s="605">
        <v>18.020498029999999</v>
      </c>
      <c r="BB138" s="605">
        <v>20.671571391000001</v>
      </c>
    </row>
    <row r="139" spans="1:54">
      <c r="A139" s="604" t="s">
        <v>715</v>
      </c>
      <c r="B139" s="604" t="s">
        <v>714</v>
      </c>
      <c r="AA139" s="604">
        <v>33.725053567000003</v>
      </c>
      <c r="AB139" s="604">
        <v>53.936640003999997</v>
      </c>
      <c r="AC139" s="604">
        <v>79.723995457000001</v>
      </c>
      <c r="AD139" s="604">
        <v>88.629562531999994</v>
      </c>
      <c r="AE139" s="604">
        <v>107.78604598</v>
      </c>
      <c r="AF139" s="604">
        <v>161.28425005</v>
      </c>
      <c r="AG139" s="604">
        <v>214.29555547999999</v>
      </c>
      <c r="AH139" s="604">
        <v>234.13665760999999</v>
      </c>
      <c r="AI139" s="604">
        <v>243.05098322000001</v>
      </c>
      <c r="AJ139" s="604">
        <v>264.43296222999999</v>
      </c>
      <c r="AK139" s="604">
        <v>279.11305850000002</v>
      </c>
      <c r="AL139" s="604">
        <v>326.46249492999999</v>
      </c>
      <c r="AM139" s="604">
        <v>364.81036724000001</v>
      </c>
      <c r="AN139" s="605">
        <v>427.17647603</v>
      </c>
      <c r="AO139" s="605">
        <v>777.24059836000004</v>
      </c>
      <c r="AP139" s="605">
        <v>1746.3003180000001</v>
      </c>
      <c r="AQ139" s="605">
        <v>2133.1876032999999</v>
      </c>
      <c r="AR139" s="605">
        <v>2270.8773120999999</v>
      </c>
      <c r="AS139" s="605">
        <v>2375.7818391999999</v>
      </c>
      <c r="AT139" s="605">
        <v>2639.7217771999999</v>
      </c>
      <c r="AU139" s="605">
        <v>2842.0178381999999</v>
      </c>
      <c r="AV139" s="605">
        <v>2988.3849896000002</v>
      </c>
      <c r="AW139" s="605">
        <v>3207.7999783999999</v>
      </c>
      <c r="AX139" s="605">
        <v>3349.3052225000001</v>
      </c>
      <c r="AY139" s="605">
        <v>3567.2842040999999</v>
      </c>
      <c r="AZ139" s="605">
        <v>3417.6978069000002</v>
      </c>
      <c r="BA139" s="605">
        <v>3733.7263664000002</v>
      </c>
      <c r="BB139" s="605">
        <v>3811.2692182000001</v>
      </c>
    </row>
    <row r="140" spans="1:54">
      <c r="A140" s="604" t="s">
        <v>713</v>
      </c>
      <c r="B140" s="604" t="s">
        <v>712</v>
      </c>
      <c r="W140" s="604">
        <v>3.7204578936999998E-3</v>
      </c>
      <c r="X140" s="604">
        <v>3.4947669138999998E-3</v>
      </c>
      <c r="Y140" s="604">
        <v>3.3693842016000002E-3</v>
      </c>
      <c r="Z140" s="604">
        <v>3.1022988196000001E-3</v>
      </c>
      <c r="AA140" s="604">
        <v>2.9439138446999999E-3</v>
      </c>
      <c r="AB140" s="604">
        <v>2.7865871857000002E-3</v>
      </c>
      <c r="AC140" s="604">
        <v>2.6881203162000002E-3</v>
      </c>
      <c r="AD140" s="604">
        <v>2.5894248719E-3</v>
      </c>
      <c r="AE140" s="604">
        <v>2.5052463313000001E-3</v>
      </c>
      <c r="AF140" s="604">
        <v>2.5075084408000001E-3</v>
      </c>
      <c r="AG140" s="604">
        <v>2.9989836777999999E-3</v>
      </c>
      <c r="AH140" s="604">
        <v>7.6170066953999997E-3</v>
      </c>
      <c r="AI140" s="604">
        <v>7.7024903948999995E-2</v>
      </c>
      <c r="AJ140" s="604">
        <v>0.11584276449</v>
      </c>
      <c r="AK140" s="604">
        <v>0.15468182989000001</v>
      </c>
      <c r="AL140" s="604">
        <v>0.19277398095000001</v>
      </c>
      <c r="AM140" s="604">
        <v>0.21702367721999999</v>
      </c>
      <c r="AN140" s="605">
        <v>0.22790663849000001</v>
      </c>
      <c r="AO140" s="605">
        <v>0.23384776130000001</v>
      </c>
      <c r="AP140" s="605">
        <v>0.24064394495999999</v>
      </c>
      <c r="AQ140" s="605">
        <v>0.24904381084999999</v>
      </c>
      <c r="AR140" s="605">
        <v>0.24853314794</v>
      </c>
      <c r="AS140" s="605">
        <v>0.24953575181000001</v>
      </c>
      <c r="AT140" s="605">
        <v>0.25879272187000002</v>
      </c>
      <c r="AU140" s="605">
        <v>0.27401052853000002</v>
      </c>
      <c r="AV140" s="605">
        <v>0.30197324359</v>
      </c>
      <c r="AW140" s="605">
        <v>0.32610637864000003</v>
      </c>
      <c r="AX140" s="605">
        <v>0.37869109395</v>
      </c>
      <c r="AY140" s="605">
        <v>0.39488691001999998</v>
      </c>
      <c r="AZ140" s="605">
        <v>0.36427906342999999</v>
      </c>
      <c r="BA140" s="605">
        <v>0.35677357734999998</v>
      </c>
      <c r="BB140" s="605">
        <v>0.36306412206999999</v>
      </c>
    </row>
    <row r="141" spans="1:54">
      <c r="A141" s="604" t="s">
        <v>711</v>
      </c>
      <c r="B141" s="604" t="s">
        <v>710</v>
      </c>
      <c r="AE141" s="604">
        <v>87.054880873000002</v>
      </c>
      <c r="AF141" s="604">
        <v>145.13826488000001</v>
      </c>
      <c r="AG141" s="604">
        <v>161.511911</v>
      </c>
      <c r="AH141" s="604">
        <v>236.70851195</v>
      </c>
      <c r="AI141" s="604">
        <v>509.99127258999999</v>
      </c>
      <c r="AJ141" s="604">
        <v>644.28439170000001</v>
      </c>
      <c r="AK141" s="604">
        <v>718.56776522999996</v>
      </c>
      <c r="AL141" s="604">
        <v>776.59396128000003</v>
      </c>
      <c r="AM141" s="604">
        <v>821.75346564999995</v>
      </c>
      <c r="AN141" s="605">
        <v>930.05874815000004</v>
      </c>
      <c r="AO141" s="605">
        <v>954.69817411999998</v>
      </c>
      <c r="AP141" s="605">
        <v>947.85898167000005</v>
      </c>
      <c r="AQ141" s="605">
        <v>908.39260533000004</v>
      </c>
      <c r="AR141" s="605">
        <v>873.74983206000002</v>
      </c>
      <c r="AS141" s="605">
        <v>902.52964151000003</v>
      </c>
      <c r="AT141" s="605">
        <v>897.79766145999997</v>
      </c>
      <c r="AU141" s="605">
        <v>881.50704112999995</v>
      </c>
      <c r="AV141" s="605">
        <v>847.51758505999999</v>
      </c>
      <c r="AW141" s="605">
        <v>837.69998104000001</v>
      </c>
      <c r="AX141" s="605">
        <v>845.66003568999997</v>
      </c>
      <c r="AY141" s="605">
        <v>908.93685083000003</v>
      </c>
      <c r="AZ141" s="605">
        <v>952.49932493999995</v>
      </c>
      <c r="BA141" s="605">
        <v>947.04533747999994</v>
      </c>
      <c r="BB141" s="605">
        <v>971.36100504000001</v>
      </c>
    </row>
    <row r="142" spans="1:54">
      <c r="A142" s="604" t="s">
        <v>709</v>
      </c>
      <c r="B142" s="604" t="s">
        <v>708</v>
      </c>
      <c r="W142" s="604">
        <v>0.64496728622999999</v>
      </c>
      <c r="X142" s="604">
        <v>0.66386571076000001</v>
      </c>
      <c r="Y142" s="604">
        <v>0.69885922209999995</v>
      </c>
      <c r="Z142" s="604">
        <v>0.74106133781000005</v>
      </c>
      <c r="AA142" s="604">
        <v>0.74891902489999995</v>
      </c>
      <c r="AB142" s="604">
        <v>0.82965808114999995</v>
      </c>
      <c r="AC142" s="604">
        <v>0.92229174361999999</v>
      </c>
      <c r="AD142" s="604">
        <v>0.96896514989000004</v>
      </c>
      <c r="AE142" s="604">
        <v>1.1171478271999999</v>
      </c>
      <c r="AF142" s="604">
        <v>1.2321263850999999</v>
      </c>
      <c r="AG142" s="604">
        <v>1.3253933321</v>
      </c>
      <c r="AH142" s="604">
        <v>1.4805468272</v>
      </c>
      <c r="AI142" s="604">
        <v>1.6493319033</v>
      </c>
      <c r="AJ142" s="604">
        <v>1.7845386274999999</v>
      </c>
      <c r="AK142" s="604">
        <v>1.8807635198999999</v>
      </c>
      <c r="AL142" s="604">
        <v>2.0346246277</v>
      </c>
      <c r="AM142" s="604">
        <v>2.2132572537000001</v>
      </c>
      <c r="AN142" s="605">
        <v>2.3676346461</v>
      </c>
      <c r="AO142" s="605">
        <v>2.5362528943</v>
      </c>
      <c r="AP142" s="605">
        <v>2.6936549527999998</v>
      </c>
      <c r="AQ142" s="605">
        <v>2.6996611204000001</v>
      </c>
      <c r="AR142" s="605">
        <v>2.8935643297000002</v>
      </c>
      <c r="AS142" s="605">
        <v>3.2088182169000001</v>
      </c>
      <c r="AT142" s="605">
        <v>3.2058141710000001</v>
      </c>
      <c r="AU142" s="605">
        <v>3.3929596541999998</v>
      </c>
      <c r="AV142" s="605">
        <v>3.4900957544</v>
      </c>
      <c r="AW142" s="605">
        <v>3.6041792032000002</v>
      </c>
      <c r="AX142" s="605">
        <v>3.8899535898000002</v>
      </c>
      <c r="AY142" s="605">
        <v>4.3098990638999997</v>
      </c>
      <c r="AZ142" s="605">
        <v>4.4644105471</v>
      </c>
      <c r="BA142" s="605">
        <v>4.6185728369000003</v>
      </c>
      <c r="BB142" s="605">
        <v>4.7152634569999998</v>
      </c>
    </row>
    <row r="143" spans="1:54">
      <c r="A143" s="604" t="s">
        <v>707</v>
      </c>
      <c r="B143" s="604" t="s">
        <v>706</v>
      </c>
      <c r="W143" s="604">
        <v>0.73719687608999995</v>
      </c>
      <c r="X143" s="604">
        <v>0.68213624984999999</v>
      </c>
      <c r="Y143" s="604">
        <v>0.67255502607999995</v>
      </c>
      <c r="Z143" s="604">
        <v>0.62851375025</v>
      </c>
      <c r="AA143" s="604">
        <v>0.63766959227999997</v>
      </c>
      <c r="AB143" s="604">
        <v>0.6261075613</v>
      </c>
      <c r="AC143" s="604">
        <v>0.61531024089999997</v>
      </c>
      <c r="AD143" s="604">
        <v>0.69850610327999996</v>
      </c>
      <c r="AE143" s="604">
        <v>0.73546631631000003</v>
      </c>
      <c r="AF143" s="604">
        <v>0.73196272850999999</v>
      </c>
      <c r="AG143" s="604">
        <v>0.70403672695999997</v>
      </c>
      <c r="AH143" s="604">
        <v>0.71865074473000001</v>
      </c>
      <c r="AI143" s="604">
        <v>0.69634264737999996</v>
      </c>
      <c r="AJ143" s="604">
        <v>0.72962046612999998</v>
      </c>
      <c r="AK143" s="604">
        <v>0.75327709413999999</v>
      </c>
      <c r="AL143" s="604">
        <v>0.78407940461000003</v>
      </c>
      <c r="AM143" s="604">
        <v>0.81254572062999997</v>
      </c>
      <c r="AN143" s="605">
        <v>0.71738983492999997</v>
      </c>
      <c r="AO143" s="605">
        <v>27.514259808999999</v>
      </c>
      <c r="AP143" s="605">
        <v>27.365510134000001</v>
      </c>
      <c r="AQ143" s="605">
        <v>24.939919102000001</v>
      </c>
      <c r="AR143" s="605">
        <v>23.065537768999999</v>
      </c>
      <c r="AS143" s="605">
        <v>22.765855154</v>
      </c>
      <c r="AT143" s="605">
        <v>24.355268201000001</v>
      </c>
      <c r="AU143" s="605">
        <v>26.357880895000001</v>
      </c>
      <c r="AV143" s="605">
        <v>28.122732597999999</v>
      </c>
      <c r="AW143" s="605">
        <v>28.100169239</v>
      </c>
      <c r="AX143" s="605">
        <v>30.503674656000001</v>
      </c>
      <c r="AY143" s="605">
        <v>32.063074761999999</v>
      </c>
      <c r="AZ143" s="605">
        <v>40.809147750000001</v>
      </c>
      <c r="BA143" s="605">
        <v>42.741033328999997</v>
      </c>
      <c r="BB143" s="605">
        <v>46.196415064999997</v>
      </c>
    </row>
    <row r="144" spans="1:54">
      <c r="A144" s="604" t="s">
        <v>705</v>
      </c>
      <c r="B144" s="604" t="s">
        <v>704</v>
      </c>
      <c r="AN144" s="605"/>
      <c r="AO144" s="605"/>
      <c r="AP144" s="605">
        <v>0.25571091346000002</v>
      </c>
      <c r="AQ144" s="605">
        <v>0.29637551897999997</v>
      </c>
      <c r="AR144" s="605">
        <v>0.29994019027000002</v>
      </c>
      <c r="AS144" s="605">
        <v>0.43822265581999997</v>
      </c>
      <c r="AT144" s="605">
        <v>0.46420871503</v>
      </c>
      <c r="AU144" s="605">
        <v>0.60941112664999997</v>
      </c>
      <c r="AV144" s="605">
        <v>0.73456140000000003</v>
      </c>
      <c r="AW144" s="605">
        <v>0.81789014319999997</v>
      </c>
      <c r="AX144" s="605">
        <v>0.90853841124000001</v>
      </c>
      <c r="AY144" s="605">
        <v>1.1144166010000001</v>
      </c>
      <c r="AZ144" s="605">
        <v>0.73899913332</v>
      </c>
      <c r="BA144" s="605"/>
      <c r="BB144" s="605"/>
    </row>
    <row r="145" spans="1:54">
      <c r="A145" s="604" t="s">
        <v>703</v>
      </c>
      <c r="B145" s="604" t="s">
        <v>702</v>
      </c>
      <c r="AN145" s="605"/>
      <c r="AO145" s="605"/>
      <c r="AP145" s="605"/>
      <c r="AQ145" s="605"/>
      <c r="AR145" s="605"/>
      <c r="AS145" s="605"/>
      <c r="AT145" s="605"/>
      <c r="AU145" s="605"/>
      <c r="AV145" s="605"/>
      <c r="AW145" s="605"/>
      <c r="AX145" s="605"/>
      <c r="AY145" s="605"/>
      <c r="AZ145" s="605"/>
      <c r="BA145" s="605"/>
      <c r="BB145" s="605"/>
    </row>
    <row r="146" spans="1:54">
      <c r="A146" s="604" t="s">
        <v>701</v>
      </c>
      <c r="B146" s="604" t="s">
        <v>700</v>
      </c>
      <c r="AG146" s="604">
        <v>3.8920400048999999E-3</v>
      </c>
      <c r="AH146" s="604">
        <v>1.2358995866E-2</v>
      </c>
      <c r="AI146" s="604">
        <v>0.12616124936000001</v>
      </c>
      <c r="AJ146" s="604">
        <v>0.50146595591999998</v>
      </c>
      <c r="AK146" s="604">
        <v>0.79437214</v>
      </c>
      <c r="AL146" s="604">
        <v>1.1971099286</v>
      </c>
      <c r="AM146" s="604">
        <v>1.4038616524</v>
      </c>
      <c r="AN146" s="605">
        <v>1.5499619264</v>
      </c>
      <c r="AO146" s="605">
        <v>1.5842896783</v>
      </c>
      <c r="AP146" s="605">
        <v>1.5535107367000001</v>
      </c>
      <c r="AQ146" s="605">
        <v>1.5171766341999999</v>
      </c>
      <c r="AR146" s="605">
        <v>1.4622343529999999</v>
      </c>
      <c r="AS146" s="605">
        <v>1.4204457124000001</v>
      </c>
      <c r="AT146" s="605">
        <v>1.3703941477999999</v>
      </c>
      <c r="AU146" s="605">
        <v>1.40730259</v>
      </c>
      <c r="AV146" s="605">
        <v>1.4865883062</v>
      </c>
      <c r="AW146" s="605">
        <v>1.5215569594</v>
      </c>
      <c r="AX146" s="605">
        <v>1.6097400541</v>
      </c>
      <c r="AY146" s="605">
        <v>1.6973113278</v>
      </c>
      <c r="AZ146" s="605">
        <v>1.6171886236999999</v>
      </c>
      <c r="BA146" s="605">
        <v>1.5888175123999999</v>
      </c>
      <c r="BB146" s="605">
        <v>1.6286590143999999</v>
      </c>
    </row>
    <row r="147" spans="1:54">
      <c r="A147" s="604" t="s">
        <v>699</v>
      </c>
      <c r="B147" s="604" t="s">
        <v>698</v>
      </c>
      <c r="W147" s="604">
        <v>0.91608826499999996</v>
      </c>
      <c r="X147" s="604">
        <v>0.89774220999999998</v>
      </c>
      <c r="Y147" s="604">
        <v>0.93767033600000005</v>
      </c>
      <c r="Z147" s="604">
        <v>0.96349585699999996</v>
      </c>
      <c r="AA147" s="604">
        <v>0.96954849700000001</v>
      </c>
      <c r="AB147" s="604">
        <v>0.96991097400000004</v>
      </c>
      <c r="AC147" s="604">
        <v>0.94790359899999999</v>
      </c>
      <c r="AD147" s="604">
        <v>0.92148206099999996</v>
      </c>
      <c r="AE147" s="604">
        <v>0.91543245900000003</v>
      </c>
      <c r="AF147" s="604">
        <v>0.91749535999999998</v>
      </c>
      <c r="AG147" s="604">
        <v>0.90554116900000003</v>
      </c>
      <c r="AH147" s="604">
        <v>0.89048650100000004</v>
      </c>
      <c r="AI147" s="604">
        <v>0.90226593799999999</v>
      </c>
      <c r="AJ147" s="604">
        <v>0.93561826199999998</v>
      </c>
      <c r="AK147" s="604">
        <v>0.94891178300000001</v>
      </c>
      <c r="AL147" s="604">
        <v>0.95130245999999996</v>
      </c>
      <c r="AM147" s="604">
        <v>0.948336595</v>
      </c>
      <c r="AN147" s="605">
        <v>0.95903581199999999</v>
      </c>
      <c r="AO147" s="605">
        <v>0.94832410199999995</v>
      </c>
      <c r="AP147" s="605">
        <v>0.94135914200000004</v>
      </c>
      <c r="AQ147" s="605">
        <v>0.93983349199999999</v>
      </c>
      <c r="AR147" s="605">
        <v>0.94822712499999995</v>
      </c>
      <c r="AS147" s="605">
        <v>0.93438279300000004</v>
      </c>
      <c r="AT147" s="605">
        <v>0.94184831300000005</v>
      </c>
      <c r="AU147" s="605">
        <v>0.92270540899999998</v>
      </c>
      <c r="AV147" s="605">
        <v>0.95289638600000004</v>
      </c>
      <c r="AW147" s="605">
        <v>0.91544638700000003</v>
      </c>
      <c r="AX147" s="605">
        <v>0.92456138099999996</v>
      </c>
      <c r="AY147" s="605">
        <v>0.906229638</v>
      </c>
      <c r="AZ147" s="605">
        <v>0.91206293500000002</v>
      </c>
      <c r="BA147" s="605">
        <v>0.92865628499999997</v>
      </c>
      <c r="BB147" s="605">
        <v>0.92623580100000003</v>
      </c>
    </row>
    <row r="148" spans="1:54">
      <c r="A148" s="604" t="s">
        <v>697</v>
      </c>
      <c r="B148" s="604" t="s">
        <v>696</v>
      </c>
      <c r="Y148" s="604">
        <v>2.5952698489000001</v>
      </c>
      <c r="Z148" s="604">
        <v>2.7074841696999998</v>
      </c>
      <c r="AA148" s="604">
        <v>3.0121452840999998</v>
      </c>
      <c r="AB148" s="604">
        <v>2.9855817010000001</v>
      </c>
      <c r="AC148" s="604">
        <v>3.0873263679999998</v>
      </c>
      <c r="AD148" s="604">
        <v>3.4058919541999999</v>
      </c>
      <c r="AE148" s="604">
        <v>3.5801367268000002</v>
      </c>
      <c r="AF148" s="604">
        <v>3.8993685720000002</v>
      </c>
      <c r="AG148" s="604">
        <v>4.1894915286999996</v>
      </c>
      <c r="AH148" s="604">
        <v>4.5181495729999996</v>
      </c>
      <c r="AI148" s="604">
        <v>5.1430966196999996</v>
      </c>
      <c r="AJ148" s="604">
        <v>5.5106553831999996</v>
      </c>
      <c r="AK148" s="604">
        <v>5.7497343951</v>
      </c>
      <c r="AL148" s="604">
        <v>6.0867436384999998</v>
      </c>
      <c r="AM148" s="604">
        <v>6.0659293677999999</v>
      </c>
      <c r="AN148" s="605">
        <v>6.0172682929999999</v>
      </c>
      <c r="AO148" s="605">
        <v>5.7676992386999997</v>
      </c>
      <c r="AP148" s="605">
        <v>5.5795304505000001</v>
      </c>
      <c r="AQ148" s="605">
        <v>5.3509580779999997</v>
      </c>
      <c r="AR148" s="605">
        <v>5.4337487653999998</v>
      </c>
      <c r="AS148" s="605">
        <v>5.2818822637</v>
      </c>
      <c r="AT148" s="605">
        <v>5.1888455651000003</v>
      </c>
      <c r="AU148" s="605">
        <v>5.1485125564000001</v>
      </c>
      <c r="AV148" s="605">
        <v>5.2695214674999997</v>
      </c>
      <c r="AW148" s="605">
        <v>5.5050703351000001</v>
      </c>
      <c r="AX148" s="605">
        <v>5.8240708088000002</v>
      </c>
      <c r="AY148" s="605">
        <v>6.3158539697</v>
      </c>
      <c r="AZ148" s="605">
        <v>6.2728363417999997</v>
      </c>
      <c r="BA148" s="605">
        <v>6.5185086693000001</v>
      </c>
      <c r="BB148" s="605">
        <v>6.8189048444000004</v>
      </c>
    </row>
    <row r="149" spans="1:54">
      <c r="A149" s="604" t="s">
        <v>695</v>
      </c>
      <c r="B149" s="604" t="s">
        <v>694</v>
      </c>
      <c r="AG149" s="604">
        <v>4.7692384296999998E-2</v>
      </c>
      <c r="AH149" s="604">
        <v>8.9357955279000006E-2</v>
      </c>
      <c r="AI149" s="604">
        <v>1.2004954031999999</v>
      </c>
      <c r="AJ149" s="604">
        <v>6.3688507914999999</v>
      </c>
      <c r="AK149" s="604">
        <v>15.722329728</v>
      </c>
      <c r="AL149" s="604">
        <v>17.990899198000001</v>
      </c>
      <c r="AM149" s="604">
        <v>18.184358711000002</v>
      </c>
      <c r="AN149" s="605">
        <v>18.541483071999998</v>
      </c>
      <c r="AO149" s="605">
        <v>18.480610462000001</v>
      </c>
      <c r="AP149" s="605">
        <v>18.797986698999999</v>
      </c>
      <c r="AQ149" s="605">
        <v>19.799547983</v>
      </c>
      <c r="AR149" s="605">
        <v>19.874600886</v>
      </c>
      <c r="AS149" s="605">
        <v>19.982489259000001</v>
      </c>
      <c r="AT149" s="605">
        <v>19.793211805999999</v>
      </c>
      <c r="AU149" s="605">
        <v>19.090924404999999</v>
      </c>
      <c r="AV149" s="605">
        <v>18.389173532000001</v>
      </c>
      <c r="AW149" s="605">
        <v>17.883920928999999</v>
      </c>
      <c r="AX149" s="605">
        <v>18.79406534</v>
      </c>
      <c r="AY149" s="605">
        <v>18.706482052999998</v>
      </c>
      <c r="AZ149" s="605">
        <v>17.906797175000001</v>
      </c>
      <c r="BA149" s="605">
        <v>18.599069537999998</v>
      </c>
      <c r="BB149" s="605">
        <v>19.351480508000002</v>
      </c>
    </row>
    <row r="150" spans="1:54">
      <c r="A150" s="604" t="s">
        <v>428</v>
      </c>
      <c r="B150" s="604" t="s">
        <v>693</v>
      </c>
      <c r="W150" s="604">
        <v>32.243681170000002</v>
      </c>
      <c r="X150" s="604">
        <v>37.341997300999999</v>
      </c>
      <c r="Y150" s="604">
        <v>45.255452826999999</v>
      </c>
      <c r="Z150" s="604">
        <v>52.881035308999998</v>
      </c>
      <c r="AA150" s="604">
        <v>56.195473526000001</v>
      </c>
      <c r="AB150" s="604">
        <v>60.212155559999999</v>
      </c>
      <c r="AC150" s="604">
        <v>67.234631460000003</v>
      </c>
      <c r="AD150" s="604">
        <v>80.365347295000007</v>
      </c>
      <c r="AE150" s="604">
        <v>94.096051066000001</v>
      </c>
      <c r="AF150" s="604">
        <v>101.54349765000001</v>
      </c>
      <c r="AG150" s="604">
        <v>109.04317706</v>
      </c>
      <c r="AH150" s="604">
        <v>119.04705288</v>
      </c>
      <c r="AI150" s="604">
        <v>133.39791367000001</v>
      </c>
      <c r="AJ150" s="604">
        <v>146.30679906</v>
      </c>
      <c r="AK150" s="604">
        <v>203.11275472</v>
      </c>
      <c r="AL150" s="604">
        <v>288.06261647000002</v>
      </c>
      <c r="AM150" s="604">
        <v>333.54404929999998</v>
      </c>
      <c r="AN150" s="605">
        <v>351.10268868000003</v>
      </c>
      <c r="AO150" s="605">
        <v>375.44961494</v>
      </c>
      <c r="AP150" s="605">
        <v>405.97054222000003</v>
      </c>
      <c r="AQ150" s="605">
        <v>426.11510727000001</v>
      </c>
      <c r="AR150" s="605">
        <v>446.94849579999999</v>
      </c>
      <c r="AS150" s="605">
        <v>506.99082642000002</v>
      </c>
      <c r="AT150" s="605">
        <v>510.25862081999998</v>
      </c>
      <c r="AU150" s="605">
        <v>567.29588935000004</v>
      </c>
      <c r="AV150" s="605">
        <v>649.56813168999997</v>
      </c>
      <c r="AW150" s="605">
        <v>701.45819273999996</v>
      </c>
      <c r="AX150" s="605">
        <v>747.24998124000001</v>
      </c>
      <c r="AY150" s="605">
        <v>796.02477711999995</v>
      </c>
      <c r="AZ150" s="605">
        <v>851.81309409999994</v>
      </c>
      <c r="BA150" s="605">
        <v>926.32663051999998</v>
      </c>
      <c r="BB150" s="605">
        <v>975.16149927000004</v>
      </c>
    </row>
    <row r="151" spans="1:54">
      <c r="A151" s="604" t="s">
        <v>374</v>
      </c>
      <c r="B151" s="604" t="s">
        <v>692</v>
      </c>
      <c r="W151" s="604">
        <v>0.48811594729000002</v>
      </c>
      <c r="X151" s="604">
        <v>0.51950507705000004</v>
      </c>
      <c r="Y151" s="604">
        <v>0.53698866742999996</v>
      </c>
      <c r="Z151" s="604">
        <v>0.57456421438000005</v>
      </c>
      <c r="AA151" s="604">
        <v>0.62449378114999998</v>
      </c>
      <c r="AB151" s="604">
        <v>0.66010689179000004</v>
      </c>
      <c r="AC151" s="604">
        <v>0.73289528354</v>
      </c>
      <c r="AD151" s="604">
        <v>0.83111270698999995</v>
      </c>
      <c r="AE151" s="604">
        <v>1.0528563393999999</v>
      </c>
      <c r="AF151" s="604">
        <v>1.2430552253</v>
      </c>
      <c r="AG151" s="604">
        <v>1.3253117700000001</v>
      </c>
      <c r="AH151" s="604">
        <v>1.4188029972</v>
      </c>
      <c r="AI151" s="604">
        <v>1.5740153114</v>
      </c>
      <c r="AJ151" s="604">
        <v>1.9742066507</v>
      </c>
      <c r="AK151" s="604">
        <v>2.4411903234999999</v>
      </c>
      <c r="AL151" s="604">
        <v>4.2279071998999997</v>
      </c>
      <c r="AM151" s="604">
        <v>6.3289622660999996</v>
      </c>
      <c r="AN151" s="605">
        <v>7.5029519075</v>
      </c>
      <c r="AO151" s="605">
        <v>8.8454009087000003</v>
      </c>
      <c r="AP151" s="605">
        <v>12.177649188</v>
      </c>
      <c r="AQ151" s="605">
        <v>15.559305709</v>
      </c>
      <c r="AR151" s="605">
        <v>19.112681119000001</v>
      </c>
      <c r="AS151" s="605">
        <v>30.498749281999999</v>
      </c>
      <c r="AT151" s="605">
        <v>32.725601810999997</v>
      </c>
      <c r="AU151" s="605">
        <v>36.735443842999999</v>
      </c>
      <c r="AV151" s="605">
        <v>39.456598761000002</v>
      </c>
      <c r="AW151" s="605">
        <v>48.664370423999998</v>
      </c>
      <c r="AX151" s="605">
        <v>52.018561974000001</v>
      </c>
      <c r="AY151" s="605">
        <v>55.297883159000001</v>
      </c>
      <c r="AZ151" s="605">
        <v>59.149811829000001</v>
      </c>
      <c r="BA151" s="605">
        <v>63.071806612000003</v>
      </c>
      <c r="BB151" s="605">
        <v>64.028368630000003</v>
      </c>
    </row>
    <row r="152" spans="1:54">
      <c r="A152" s="604" t="s">
        <v>691</v>
      </c>
      <c r="B152" s="604" t="s">
        <v>690</v>
      </c>
      <c r="W152" s="604">
        <v>1.6232185693000001</v>
      </c>
      <c r="X152" s="604">
        <v>1.4998555408000001</v>
      </c>
      <c r="Y152" s="604">
        <v>1.4494657648</v>
      </c>
      <c r="Z152" s="604">
        <v>1.4666741236</v>
      </c>
      <c r="AA152" s="604">
        <v>1.4919839291000001</v>
      </c>
      <c r="AB152" s="604">
        <v>1.4259187653000001</v>
      </c>
      <c r="AC152" s="604">
        <v>1.274258332</v>
      </c>
      <c r="AD152" s="604">
        <v>1.3064559895000001</v>
      </c>
      <c r="AE152" s="604">
        <v>1.3081939574999999</v>
      </c>
      <c r="AF152" s="604">
        <v>1.3169985071999999</v>
      </c>
      <c r="AG152" s="604">
        <v>1.3171782978</v>
      </c>
      <c r="AH152" s="604">
        <v>1.3195423244</v>
      </c>
      <c r="AI152" s="604">
        <v>1.3235312985000001</v>
      </c>
      <c r="AJ152" s="604">
        <v>1.3467658811000001</v>
      </c>
      <c r="AK152" s="604">
        <v>1.3718620325999999</v>
      </c>
      <c r="AL152" s="604">
        <v>1.3893850402000001</v>
      </c>
      <c r="AM152" s="604">
        <v>1.4154612525000001</v>
      </c>
      <c r="AN152" s="605">
        <v>1.437043936</v>
      </c>
      <c r="AO152" s="605">
        <v>1.5375736288999999</v>
      </c>
      <c r="AP152" s="605">
        <v>1.5160429682000001</v>
      </c>
      <c r="AQ152" s="605">
        <v>1.6153402763</v>
      </c>
      <c r="AR152" s="605">
        <v>1.554544629</v>
      </c>
      <c r="AS152" s="605">
        <v>1.5775666677</v>
      </c>
      <c r="AT152" s="605">
        <v>1.5959904468999999</v>
      </c>
      <c r="AU152" s="605">
        <v>1.6456321308999999</v>
      </c>
      <c r="AV152" s="605">
        <v>1.7339210090999999</v>
      </c>
      <c r="AW152" s="605">
        <v>1.7465801653999999</v>
      </c>
      <c r="AX152" s="605">
        <v>1.7802339867000001</v>
      </c>
      <c r="AY152" s="605">
        <v>1.9226756113000001</v>
      </c>
      <c r="AZ152" s="605">
        <v>1.7839825447</v>
      </c>
      <c r="BA152" s="605">
        <v>1.8437711181000001</v>
      </c>
      <c r="BB152" s="605">
        <v>1.9021113152</v>
      </c>
    </row>
    <row r="153" spans="1:54">
      <c r="A153" s="604" t="s">
        <v>689</v>
      </c>
      <c r="B153" s="604" t="s">
        <v>688</v>
      </c>
      <c r="AL153" s="604">
        <v>7.0657205911999998</v>
      </c>
      <c r="AM153" s="604">
        <v>7.1845047395000003</v>
      </c>
      <c r="AN153" s="605">
        <v>7.2043133610999996</v>
      </c>
      <c r="AO153" s="605">
        <v>6.8767531347000004</v>
      </c>
      <c r="AP153" s="605">
        <v>6.8956928562000002</v>
      </c>
      <c r="AQ153" s="605">
        <v>6.8261770099000003</v>
      </c>
      <c r="AR153" s="605">
        <v>8.6236630257000009</v>
      </c>
      <c r="AS153" s="605">
        <v>8.6329819763</v>
      </c>
      <c r="AT153" s="605">
        <v>8.4942354511999998</v>
      </c>
      <c r="AU153" s="605">
        <v>8.3175442947999993</v>
      </c>
      <c r="AV153" s="605">
        <v>8.1337313787000003</v>
      </c>
      <c r="AW153" s="605">
        <v>8.6530882660999993</v>
      </c>
      <c r="AX153" s="605">
        <v>8.9987908916000006</v>
      </c>
      <c r="AY153" s="605">
        <v>9.6262419061000006</v>
      </c>
      <c r="AZ153" s="605">
        <v>10.239625911999999</v>
      </c>
      <c r="BA153" s="605">
        <v>10.278302707</v>
      </c>
      <c r="BB153" s="605">
        <v>10.542599435</v>
      </c>
    </row>
    <row r="154" spans="1:54">
      <c r="A154" s="604" t="s">
        <v>687</v>
      </c>
      <c r="B154" s="604" t="s">
        <v>686</v>
      </c>
      <c r="W154" s="604">
        <v>145.52904931</v>
      </c>
      <c r="X154" s="604">
        <v>149.61032836000001</v>
      </c>
      <c r="Y154" s="604">
        <v>158.92070226000001</v>
      </c>
      <c r="Z154" s="604">
        <v>164.96716932000001</v>
      </c>
      <c r="AA154" s="604">
        <v>176.96115194000001</v>
      </c>
      <c r="AB154" s="604">
        <v>199.52747925</v>
      </c>
      <c r="AC154" s="604">
        <v>177.24468186999999</v>
      </c>
      <c r="AD154" s="604">
        <v>172.88346659000001</v>
      </c>
      <c r="AE154" s="604">
        <v>164.52660662</v>
      </c>
      <c r="AF154" s="604">
        <v>156.62749188000001</v>
      </c>
      <c r="AG154" s="604">
        <v>158.24183773999999</v>
      </c>
      <c r="AH154" s="604">
        <v>156.15885073999999</v>
      </c>
      <c r="AI154" s="604">
        <v>155.95245298</v>
      </c>
      <c r="AJ154" s="604">
        <v>156.61317381000001</v>
      </c>
      <c r="AK154" s="604">
        <v>196.30097828000001</v>
      </c>
      <c r="AL154" s="604">
        <v>227.19141798000001</v>
      </c>
      <c r="AM154" s="604">
        <v>235.39697734999999</v>
      </c>
      <c r="AN154" s="605">
        <v>233.25450282</v>
      </c>
      <c r="AO154" s="605">
        <v>230.04610697999999</v>
      </c>
      <c r="AP154" s="605">
        <v>219.43278035</v>
      </c>
      <c r="AQ154" s="605">
        <v>226.81770494</v>
      </c>
      <c r="AR154" s="605">
        <v>221.13054195000001</v>
      </c>
      <c r="AS154" s="605">
        <v>252.51044927000001</v>
      </c>
      <c r="AT154" s="605">
        <v>250.47868208</v>
      </c>
      <c r="AU154" s="605">
        <v>242.13313998999999</v>
      </c>
      <c r="AV154" s="605">
        <v>240.09235946000001</v>
      </c>
      <c r="AW154" s="605">
        <v>242.11004396000001</v>
      </c>
      <c r="AX154" s="605">
        <v>251.89408585000001</v>
      </c>
      <c r="AY154" s="605">
        <v>268.15063644000003</v>
      </c>
      <c r="AZ154" s="605">
        <v>273.98144931000002</v>
      </c>
      <c r="BA154" s="605">
        <v>283.49093082000002</v>
      </c>
      <c r="BB154" s="605">
        <v>289.13495048999999</v>
      </c>
    </row>
    <row r="155" spans="1:54">
      <c r="A155" s="604" t="s">
        <v>685</v>
      </c>
      <c r="B155" s="604" t="s">
        <v>684</v>
      </c>
      <c r="W155" s="604">
        <v>0.57666294352000003</v>
      </c>
      <c r="X155" s="604">
        <v>0.56826907169999996</v>
      </c>
      <c r="Y155" s="604">
        <v>0.55406898019999995</v>
      </c>
      <c r="Z155" s="604">
        <v>0.53135833412</v>
      </c>
      <c r="AA155" s="604">
        <v>0.51121984140999999</v>
      </c>
      <c r="AB155" s="604">
        <v>0.49922762368000001</v>
      </c>
      <c r="AC155" s="604">
        <v>0.50548645636</v>
      </c>
      <c r="AD155" s="604">
        <v>0.50608332281000001</v>
      </c>
      <c r="AE155" s="604">
        <v>0.49814694604999998</v>
      </c>
      <c r="AF155" s="604">
        <v>0.49038238707999998</v>
      </c>
      <c r="AG155" s="604">
        <v>0.48735139614</v>
      </c>
      <c r="AH155" s="604">
        <v>0.48712758440999998</v>
      </c>
      <c r="AI155" s="604">
        <v>0.49403608144</v>
      </c>
      <c r="AJ155" s="604">
        <v>0.49723704141000002</v>
      </c>
      <c r="AK155" s="604">
        <v>0.50467209307000005</v>
      </c>
      <c r="AL155" s="604">
        <v>0.52013971199999998</v>
      </c>
      <c r="AM155" s="604">
        <v>0.56478023703000002</v>
      </c>
      <c r="AN155" s="605">
        <v>0.55960865510000002</v>
      </c>
      <c r="AO155" s="605">
        <v>0.56117895927000006</v>
      </c>
      <c r="AP155" s="605">
        <v>0.56209321030000003</v>
      </c>
      <c r="AQ155" s="605">
        <v>0.55620305980999996</v>
      </c>
      <c r="AR155" s="605">
        <v>0.57253750815000004</v>
      </c>
      <c r="AS155" s="605">
        <v>0.56697047090999997</v>
      </c>
      <c r="AT155" s="605">
        <v>0.57310148502000002</v>
      </c>
      <c r="AU155" s="605">
        <v>0.56625310592</v>
      </c>
      <c r="AV155" s="605">
        <v>0.56752645502999999</v>
      </c>
      <c r="AW155" s="605">
        <v>0.56259058488000002</v>
      </c>
      <c r="AX155" s="605">
        <v>0.56786610470999999</v>
      </c>
      <c r="AY155" s="605">
        <v>0.56024377085999999</v>
      </c>
      <c r="AZ155" s="605">
        <v>0.55014723805999999</v>
      </c>
      <c r="BA155" s="605">
        <v>0.55551652955999997</v>
      </c>
      <c r="BB155" s="605">
        <v>0.55922263709999998</v>
      </c>
    </row>
    <row r="156" spans="1:54">
      <c r="A156" s="604" t="s">
        <v>683</v>
      </c>
      <c r="B156" s="604" t="s">
        <v>682</v>
      </c>
      <c r="AN156" s="605"/>
      <c r="AO156" s="605"/>
      <c r="AP156" s="605"/>
      <c r="AQ156" s="605"/>
      <c r="AR156" s="605"/>
      <c r="AS156" s="605"/>
      <c r="AT156" s="605"/>
      <c r="AU156" s="605"/>
      <c r="AV156" s="605"/>
      <c r="AW156" s="605"/>
      <c r="AX156" s="605"/>
      <c r="AY156" s="605"/>
      <c r="AZ156" s="605"/>
      <c r="BA156" s="605"/>
      <c r="BB156" s="605"/>
    </row>
    <row r="157" spans="1:54">
      <c r="A157" s="604" t="s">
        <v>681</v>
      </c>
      <c r="B157" s="604" t="s">
        <v>680</v>
      </c>
      <c r="W157" s="604">
        <v>22.834648828999999</v>
      </c>
      <c r="X157" s="604">
        <v>22.394698753</v>
      </c>
      <c r="Y157" s="604">
        <v>23.237602393</v>
      </c>
      <c r="Z157" s="604">
        <v>23.975325072</v>
      </c>
      <c r="AA157" s="604">
        <v>25.629106434000001</v>
      </c>
      <c r="AB157" s="604">
        <v>27.417471615</v>
      </c>
      <c r="AC157" s="604">
        <v>28.764874786</v>
      </c>
      <c r="AD157" s="604">
        <v>30.869828037000001</v>
      </c>
      <c r="AE157" s="604">
        <v>31.436864552999999</v>
      </c>
      <c r="AF157" s="604">
        <v>32.712863175999999</v>
      </c>
      <c r="AG157" s="604">
        <v>32.350379373000003</v>
      </c>
      <c r="AH157" s="604">
        <v>44.244102763000001</v>
      </c>
      <c r="AI157" s="604">
        <v>45.819464465999999</v>
      </c>
      <c r="AJ157" s="604">
        <v>50.177793778000002</v>
      </c>
      <c r="AK157" s="604">
        <v>54.631504376000002</v>
      </c>
      <c r="AL157" s="604">
        <v>54.906710947000001</v>
      </c>
      <c r="AM157" s="604">
        <v>54.953290439</v>
      </c>
      <c r="AN157" s="605">
        <v>60.425176708000002</v>
      </c>
      <c r="AO157" s="605">
        <v>69.406655544000003</v>
      </c>
      <c r="AP157" s="605">
        <v>72.162449129999999</v>
      </c>
      <c r="AQ157" s="605">
        <v>74.450938406999995</v>
      </c>
      <c r="AR157" s="605">
        <v>76.468095770000005</v>
      </c>
      <c r="AS157" s="605">
        <v>81.231830356000003</v>
      </c>
      <c r="AT157" s="605">
        <v>85.754966597000006</v>
      </c>
      <c r="AU157" s="605">
        <v>93.213385137000003</v>
      </c>
      <c r="AV157" s="605">
        <v>98.839501067</v>
      </c>
      <c r="AW157" s="605">
        <v>113.42343205</v>
      </c>
      <c r="AX157" s="605">
        <v>115.28690453</v>
      </c>
      <c r="AY157" s="605">
        <v>107.20483587</v>
      </c>
      <c r="AZ157" s="605">
        <v>99.613349225999997</v>
      </c>
      <c r="BA157" s="605">
        <v>118.05902365999999</v>
      </c>
      <c r="BB157" s="605">
        <v>126.69051342</v>
      </c>
    </row>
    <row r="158" spans="1:54">
      <c r="A158" s="604" t="s">
        <v>679</v>
      </c>
      <c r="B158" s="604" t="s">
        <v>678</v>
      </c>
      <c r="W158" s="604">
        <v>5.0781111975000002</v>
      </c>
      <c r="X158" s="604">
        <v>5.1473629289999998</v>
      </c>
      <c r="Y158" s="604">
        <v>5.2818757554999998</v>
      </c>
      <c r="Z158" s="604">
        <v>5.5095597072000002</v>
      </c>
      <c r="AA158" s="604">
        <v>5.7064580225999997</v>
      </c>
      <c r="AB158" s="604">
        <v>5.9913861085000004</v>
      </c>
      <c r="AC158" s="604">
        <v>6.3305005415000002</v>
      </c>
      <c r="AD158" s="604">
        <v>6.9446121634000004</v>
      </c>
      <c r="AE158" s="604">
        <v>7.4414944010999999</v>
      </c>
      <c r="AF158" s="604">
        <v>7.9638077671999996</v>
      </c>
      <c r="AG158" s="604">
        <v>8.4493751902999996</v>
      </c>
      <c r="AH158" s="604">
        <v>8.8715172712000001</v>
      </c>
      <c r="AI158" s="604">
        <v>9.1538129715000007</v>
      </c>
      <c r="AJ158" s="604">
        <v>9.7833262577000006</v>
      </c>
      <c r="AK158" s="604">
        <v>10.216651626999999</v>
      </c>
      <c r="AL158" s="604">
        <v>10.523845912000001</v>
      </c>
      <c r="AM158" s="604">
        <v>11.064802575</v>
      </c>
      <c r="AN158" s="605">
        <v>11.411419853</v>
      </c>
      <c r="AO158" s="605">
        <v>12.037111037000001</v>
      </c>
      <c r="AP158" s="605">
        <v>12.489901744000001</v>
      </c>
      <c r="AQ158" s="605">
        <v>12.480396975</v>
      </c>
      <c r="AR158" s="605">
        <v>13.070170171999999</v>
      </c>
      <c r="AS158" s="605">
        <v>13.614197109999999</v>
      </c>
      <c r="AT158" s="605">
        <v>14.095306271</v>
      </c>
      <c r="AU158" s="605">
        <v>14.544872949</v>
      </c>
      <c r="AV158" s="605">
        <v>14.677159162000001</v>
      </c>
      <c r="AW158" s="605">
        <v>15.226735243</v>
      </c>
      <c r="AX158" s="605">
        <v>16.528358426</v>
      </c>
      <c r="AY158" s="605">
        <v>17.229541077</v>
      </c>
      <c r="AZ158" s="605">
        <v>16.988741198</v>
      </c>
      <c r="BA158" s="605">
        <v>17.142951083</v>
      </c>
      <c r="BB158" s="605">
        <v>17.429956617999999</v>
      </c>
    </row>
    <row r="159" spans="1:54">
      <c r="A159" s="604" t="s">
        <v>258</v>
      </c>
      <c r="B159" s="604" t="s">
        <v>677</v>
      </c>
      <c r="W159" s="604">
        <v>1.6779703999999999E-2</v>
      </c>
      <c r="X159" s="604">
        <v>1.9330777E-2</v>
      </c>
      <c r="Y159" s="604">
        <v>2.9341387999999999E-2</v>
      </c>
      <c r="Z159" s="604">
        <v>5.3815896000000002E-2</v>
      </c>
      <c r="AA159" s="604">
        <v>8.2529189000000003E-2</v>
      </c>
      <c r="AB159" s="604">
        <v>0.12530428399999999</v>
      </c>
      <c r="AC159" s="604">
        <v>0.212791642</v>
      </c>
      <c r="AD159" s="604">
        <v>0.49544807800000001</v>
      </c>
      <c r="AE159" s="604">
        <v>0.95538329600000005</v>
      </c>
      <c r="AF159" s="604">
        <v>1.164720599</v>
      </c>
      <c r="AG159" s="604">
        <v>1.4368055340000001</v>
      </c>
      <c r="AH159" s="604">
        <v>1.7102556689999999</v>
      </c>
      <c r="AI159" s="604">
        <v>1.911329944</v>
      </c>
      <c r="AJ159" s="604">
        <v>2.0478204899999999</v>
      </c>
      <c r="AK159" s="604">
        <v>2.1717827970000001</v>
      </c>
      <c r="AL159" s="604">
        <v>2.93304235</v>
      </c>
      <c r="AM159" s="604">
        <v>3.7628795340000001</v>
      </c>
      <c r="AN159" s="605">
        <v>4.3522325579999999</v>
      </c>
      <c r="AO159" s="605">
        <v>4.9650007040000004</v>
      </c>
      <c r="AP159" s="605">
        <v>5.6336700000000004</v>
      </c>
      <c r="AQ159" s="605">
        <v>6.0992506889999998</v>
      </c>
      <c r="AR159" s="605">
        <v>6.3114406949999999</v>
      </c>
      <c r="AS159" s="605">
        <v>6.5536969310000002</v>
      </c>
      <c r="AT159" s="605">
        <v>6.8151467219999997</v>
      </c>
      <c r="AU159" s="605">
        <v>7.2172101529999999</v>
      </c>
      <c r="AV159" s="605">
        <v>7.1268617059999997</v>
      </c>
      <c r="AW159" s="605">
        <v>7.1814712849999998</v>
      </c>
      <c r="AX159" s="605">
        <v>7.3699821649999997</v>
      </c>
      <c r="AY159" s="605">
        <v>7.4695318930000001</v>
      </c>
      <c r="AZ159" s="605">
        <v>7.7229584429999996</v>
      </c>
      <c r="BA159" s="605">
        <v>7.9265636300000004</v>
      </c>
      <c r="BB159" s="605">
        <v>8.1841110169999993</v>
      </c>
    </row>
    <row r="160" spans="1:54">
      <c r="A160" s="604" t="s">
        <v>676</v>
      </c>
      <c r="B160" s="604" t="s">
        <v>675</v>
      </c>
      <c r="AC160" s="604">
        <v>0.78367876748999998</v>
      </c>
      <c r="AD160" s="604">
        <v>0.78244930490999998</v>
      </c>
      <c r="AE160" s="604">
        <v>0.78786977289000004</v>
      </c>
      <c r="AF160" s="604">
        <v>0.79518245733000004</v>
      </c>
      <c r="AG160" s="604">
        <v>0.80404708092999999</v>
      </c>
      <c r="AH160" s="604">
        <v>0.81729005822</v>
      </c>
      <c r="AI160" s="604">
        <v>0.82468793201000001</v>
      </c>
      <c r="AJ160" s="604">
        <v>0.83130396964999997</v>
      </c>
      <c r="AK160" s="604">
        <v>0.83602121316</v>
      </c>
      <c r="AL160" s="604">
        <v>0.83682635837999997</v>
      </c>
      <c r="AM160" s="604">
        <v>0.83622457350000001</v>
      </c>
      <c r="AN160" s="605">
        <v>0.82571386348999998</v>
      </c>
      <c r="AO160" s="605">
        <v>0.83961999667999998</v>
      </c>
      <c r="AP160" s="605">
        <v>0.81996178276999998</v>
      </c>
      <c r="AQ160" s="605">
        <v>0.81128016059999997</v>
      </c>
      <c r="AR160" s="605">
        <v>0.80249088554000003</v>
      </c>
      <c r="AS160" s="605">
        <v>0.7898356379</v>
      </c>
      <c r="AT160" s="605">
        <v>0.77051362747999996</v>
      </c>
      <c r="AU160" s="605">
        <v>0.75731061278</v>
      </c>
      <c r="AV160" s="605">
        <v>0.74827440000000001</v>
      </c>
      <c r="AW160" s="605">
        <v>0.73521745551999995</v>
      </c>
      <c r="AX160" s="605">
        <v>0.73789065872000004</v>
      </c>
      <c r="AY160" s="605">
        <v>0.75666649096000005</v>
      </c>
      <c r="AZ160" s="605">
        <v>0.78549192486999997</v>
      </c>
      <c r="BA160" s="605">
        <v>0.80625431262000002</v>
      </c>
      <c r="BB160" s="605">
        <v>0.81532212810000004</v>
      </c>
    </row>
    <row r="161" spans="1:54">
      <c r="A161" s="604" t="s">
        <v>674</v>
      </c>
      <c r="B161" s="604" t="s">
        <v>673</v>
      </c>
      <c r="AF161" s="604">
        <v>9.6089149307000004E-4</v>
      </c>
      <c r="AG161" s="604">
        <v>1.0509015477999999E-3</v>
      </c>
      <c r="AH161" s="604">
        <v>2.4375083374999999E-3</v>
      </c>
      <c r="AI161" s="604">
        <v>2.4947235163000001E-2</v>
      </c>
      <c r="AJ161" s="604">
        <v>0.23446710316</v>
      </c>
      <c r="AK161" s="604">
        <v>0.86501858369999995</v>
      </c>
      <c r="AL161" s="604">
        <v>1.1728175246000001</v>
      </c>
      <c r="AM161" s="604">
        <v>1.4628685248</v>
      </c>
      <c r="AN161" s="605">
        <v>1.615375403</v>
      </c>
      <c r="AO161" s="605">
        <v>1.6821811178999999</v>
      </c>
      <c r="AP161" s="605">
        <v>2.4019010998999999</v>
      </c>
      <c r="AQ161" s="605">
        <v>2.9937382586000001</v>
      </c>
      <c r="AR161" s="605">
        <v>3.2812556363000001</v>
      </c>
      <c r="AS161" s="605">
        <v>3.5461727592000001</v>
      </c>
      <c r="AT161" s="605">
        <v>3.9893002507999999</v>
      </c>
      <c r="AU161" s="605">
        <v>4.1897171050999997</v>
      </c>
      <c r="AV161" s="605">
        <v>4.4339912246999997</v>
      </c>
      <c r="AW161" s="605">
        <v>4.8725578261000004</v>
      </c>
      <c r="AX161" s="605">
        <v>5.4848914189000002</v>
      </c>
      <c r="AY161" s="605">
        <v>5.8642097969</v>
      </c>
      <c r="AZ161" s="605">
        <v>5.9129676448000001</v>
      </c>
      <c r="BA161" s="605">
        <v>6.5218876102000003</v>
      </c>
      <c r="BB161" s="605">
        <v>6.8532359392000002</v>
      </c>
    </row>
    <row r="162" spans="1:54">
      <c r="A162" s="604" t="s">
        <v>672</v>
      </c>
      <c r="B162" s="604" t="s">
        <v>671</v>
      </c>
      <c r="AN162" s="605"/>
      <c r="AO162" s="605"/>
      <c r="AP162" s="605"/>
      <c r="AQ162" s="605"/>
      <c r="AR162" s="605"/>
      <c r="AS162" s="605"/>
      <c r="AT162" s="605"/>
      <c r="AU162" s="605"/>
      <c r="AV162" s="605"/>
      <c r="AW162" s="605"/>
      <c r="AX162" s="605"/>
      <c r="AY162" s="605"/>
      <c r="AZ162" s="605"/>
      <c r="BA162" s="605"/>
      <c r="BB162" s="605"/>
    </row>
    <row r="163" spans="1:54">
      <c r="A163" s="604" t="s">
        <v>670</v>
      </c>
      <c r="B163" s="604" t="s">
        <v>669</v>
      </c>
      <c r="X163" s="604">
        <v>3.8293664779999999</v>
      </c>
      <c r="Y163" s="604">
        <v>3.6809689328999999</v>
      </c>
      <c r="Z163" s="604">
        <v>3.5729259720000002</v>
      </c>
      <c r="AA163" s="604">
        <v>3.3372707612000001</v>
      </c>
      <c r="AB163" s="604">
        <v>3.1914786732999998</v>
      </c>
      <c r="AC163" s="604">
        <v>2.8353472135</v>
      </c>
      <c r="AD163" s="604">
        <v>2.7769449558999999</v>
      </c>
      <c r="AE163" s="604">
        <v>2.7084788582999999</v>
      </c>
      <c r="AF163" s="604">
        <v>2.7967912727000002</v>
      </c>
      <c r="AG163" s="604">
        <v>3.3208996292999999</v>
      </c>
      <c r="AH163" s="604">
        <v>6.2089588208000004</v>
      </c>
      <c r="AI163" s="604">
        <v>16.642789794999999</v>
      </c>
      <c r="AJ163" s="604">
        <v>68.220527743999995</v>
      </c>
      <c r="AK163" s="604">
        <v>109.86271954</v>
      </c>
      <c r="AL163" s="604">
        <v>172.07637464000001</v>
      </c>
      <c r="AM163" s="604">
        <v>187.35608787999999</v>
      </c>
      <c r="AN163" s="605">
        <v>223.64872142999999</v>
      </c>
      <c r="AO163" s="605">
        <v>216.28974055</v>
      </c>
      <c r="AP163" s="605">
        <v>236.36012932</v>
      </c>
      <c r="AQ163" s="605">
        <v>259.11605021000003</v>
      </c>
      <c r="AR163" s="605">
        <v>279.84554259999999</v>
      </c>
      <c r="AS163" s="605">
        <v>292.91424230000001</v>
      </c>
      <c r="AT163" s="605">
        <v>316.23718045999999</v>
      </c>
      <c r="AU163" s="605">
        <v>358.93071712</v>
      </c>
      <c r="AV163" s="605">
        <v>417.22150872999998</v>
      </c>
      <c r="AW163" s="605">
        <v>493.04936737000003</v>
      </c>
      <c r="AX163" s="605">
        <v>534.87725851000005</v>
      </c>
      <c r="AY163" s="605">
        <v>635.54760151999994</v>
      </c>
      <c r="AZ163" s="605">
        <v>638.74860649000004</v>
      </c>
      <c r="BA163" s="605">
        <v>761.33358318000001</v>
      </c>
      <c r="BB163" s="605">
        <v>835.08248944000002</v>
      </c>
    </row>
    <row r="164" spans="1:54">
      <c r="A164" s="604" t="s">
        <v>668</v>
      </c>
      <c r="B164" s="604" t="s">
        <v>667</v>
      </c>
      <c r="AN164" s="605"/>
      <c r="AO164" s="605"/>
      <c r="AP164" s="605"/>
      <c r="AQ164" s="605">
        <v>0.26725780151</v>
      </c>
      <c r="AR164" s="605">
        <v>0.31413191527000001</v>
      </c>
      <c r="AS164" s="605">
        <v>0.31857348590000001</v>
      </c>
      <c r="AT164" s="605">
        <v>0.33796160200999997</v>
      </c>
      <c r="AU164" s="605">
        <v>0.34816425869000001</v>
      </c>
      <c r="AV164" s="605">
        <v>0.35151781527999998</v>
      </c>
      <c r="AW164" s="605">
        <v>0.33242959037999997</v>
      </c>
      <c r="AX164" s="605">
        <v>0.34864910956</v>
      </c>
      <c r="AY164" s="605">
        <v>0.35928526194999999</v>
      </c>
      <c r="AZ164" s="605">
        <v>0.36920112946</v>
      </c>
      <c r="BA164" s="605">
        <v>0.37876729210999999</v>
      </c>
      <c r="BB164" s="605">
        <v>0.38081562409000003</v>
      </c>
    </row>
    <row r="165" spans="1:54">
      <c r="A165" s="604" t="s">
        <v>106</v>
      </c>
      <c r="B165" s="604" t="s">
        <v>666</v>
      </c>
      <c r="W165" s="604">
        <v>3.3710665433</v>
      </c>
      <c r="X165" s="604">
        <v>3.3813506676</v>
      </c>
      <c r="Y165" s="604">
        <v>3.4174954875000001</v>
      </c>
      <c r="Z165" s="604">
        <v>3.5281276257999998</v>
      </c>
      <c r="AA165" s="604">
        <v>3.6930847387000001</v>
      </c>
      <c r="AB165" s="604">
        <v>3.8853329250000002</v>
      </c>
      <c r="AC165" s="604">
        <v>4.1924438179000001</v>
      </c>
      <c r="AD165" s="604">
        <v>4.2328481691000004</v>
      </c>
      <c r="AE165" s="604">
        <v>4.3080967313</v>
      </c>
      <c r="AF165" s="604">
        <v>4.3162449246000003</v>
      </c>
      <c r="AG165" s="604">
        <v>4.3866659928000002</v>
      </c>
      <c r="AH165" s="604">
        <v>4.5195357701000001</v>
      </c>
      <c r="AI165" s="604">
        <v>4.6227065159</v>
      </c>
      <c r="AJ165" s="604">
        <v>4.6885290431</v>
      </c>
      <c r="AK165" s="604">
        <v>4.6665621586999997</v>
      </c>
      <c r="AL165" s="604">
        <v>4.9232334307999999</v>
      </c>
      <c r="AM165" s="604">
        <v>4.8868886634999997</v>
      </c>
      <c r="AN165" s="605">
        <v>4.8883860654999998</v>
      </c>
      <c r="AO165" s="605">
        <v>5.4068004118999999</v>
      </c>
      <c r="AP165" s="605">
        <v>5.3720906551000001</v>
      </c>
      <c r="AQ165" s="605">
        <v>5.2265325019000004</v>
      </c>
      <c r="AR165" s="605">
        <v>5.1506885835</v>
      </c>
      <c r="AS165" s="605">
        <v>5.1245779200000001</v>
      </c>
      <c r="AT165" s="605">
        <v>5.0555008516999997</v>
      </c>
      <c r="AU165" s="605">
        <v>4.9673015496000001</v>
      </c>
      <c r="AV165" s="605">
        <v>4.8781836419999998</v>
      </c>
      <c r="AW165" s="605">
        <v>4.7981849424999998</v>
      </c>
      <c r="AX165" s="605">
        <v>4.8461359318000001</v>
      </c>
      <c r="AY165" s="605">
        <v>5.0193363237000002</v>
      </c>
      <c r="AZ165" s="605">
        <v>5.0284599692</v>
      </c>
      <c r="BA165" s="605">
        <v>5.0255047541</v>
      </c>
      <c r="BB165" s="605">
        <v>4.9879830643999998</v>
      </c>
    </row>
    <row r="166" spans="1:54">
      <c r="A166" s="604" t="s">
        <v>665</v>
      </c>
      <c r="B166" s="604" t="s">
        <v>664</v>
      </c>
      <c r="W166" s="604">
        <v>4.531403531E-2</v>
      </c>
      <c r="X166" s="604">
        <v>4.3121606412000003E-2</v>
      </c>
      <c r="Y166" s="604">
        <v>4.7741705176000002E-2</v>
      </c>
      <c r="Z166" s="604">
        <v>5.1910442628999999E-2</v>
      </c>
      <c r="AA166" s="604">
        <v>5.8874790725999999E-2</v>
      </c>
      <c r="AB166" s="604">
        <v>7.6068552728000005E-2</v>
      </c>
      <c r="AC166" s="604">
        <v>8.3861561596E-2</v>
      </c>
      <c r="AD166" s="604">
        <v>0.22930974498000001</v>
      </c>
      <c r="AE166" s="604">
        <v>0.328679</v>
      </c>
      <c r="AF166" s="604">
        <v>0.46681963462999998</v>
      </c>
      <c r="AG166" s="604">
        <v>0.60292868794999999</v>
      </c>
      <c r="AH166" s="604">
        <v>0.93915959199999999</v>
      </c>
      <c r="AI166" s="604">
        <v>1.2420696010000001</v>
      </c>
      <c r="AJ166" s="604">
        <v>1.7734900088000001</v>
      </c>
      <c r="AK166" s="604">
        <v>2.7065195786</v>
      </c>
      <c r="AL166" s="604">
        <v>3.9983546198000002</v>
      </c>
      <c r="AM166" s="604">
        <v>6.4767492897999999</v>
      </c>
      <c r="AN166" s="605">
        <v>6.9244609169000002</v>
      </c>
      <c r="AO166" s="605">
        <v>7.1968200508000004</v>
      </c>
      <c r="AP166" s="605">
        <v>7.4034566636000001</v>
      </c>
      <c r="AQ166" s="605">
        <v>8.1183697999</v>
      </c>
      <c r="AR166" s="605">
        <v>9.1196615076</v>
      </c>
      <c r="AS166" s="605">
        <v>9.7238453861000007</v>
      </c>
      <c r="AT166" s="605">
        <v>10.019977103</v>
      </c>
      <c r="AU166" s="605">
        <v>10.474286303</v>
      </c>
      <c r="AV166" s="605">
        <v>10.909449859</v>
      </c>
      <c r="AW166" s="605">
        <v>11.809831508</v>
      </c>
      <c r="AX166" s="605">
        <v>12.324477432</v>
      </c>
      <c r="AY166" s="605">
        <v>13.065238473999999</v>
      </c>
      <c r="AZ166" s="605">
        <v>13.431702567</v>
      </c>
      <c r="BA166" s="605">
        <v>14.671433092999999</v>
      </c>
      <c r="BB166" s="605">
        <v>15.938819289</v>
      </c>
    </row>
    <row r="167" spans="1:54">
      <c r="A167" s="604" t="s">
        <v>663</v>
      </c>
      <c r="B167" s="604" t="s">
        <v>662</v>
      </c>
      <c r="AN167" s="605"/>
      <c r="AO167" s="605"/>
      <c r="AP167" s="605"/>
      <c r="AQ167" s="605"/>
      <c r="AR167" s="605"/>
      <c r="AS167" s="605"/>
      <c r="AT167" s="605"/>
      <c r="AU167" s="605"/>
      <c r="AV167" s="605">
        <v>249.69380000000001</v>
      </c>
      <c r="AW167" s="605"/>
      <c r="AX167" s="605"/>
      <c r="AY167" s="605"/>
      <c r="AZ167" s="605"/>
      <c r="BA167" s="605"/>
      <c r="BB167" s="605"/>
    </row>
    <row r="168" spans="1:54">
      <c r="A168" s="604" t="s">
        <v>661</v>
      </c>
      <c r="B168" s="604" t="s">
        <v>660</v>
      </c>
      <c r="W168" s="604">
        <v>0.70869173646000005</v>
      </c>
      <c r="X168" s="604">
        <v>0.65097912738999997</v>
      </c>
      <c r="Y168" s="604">
        <v>0.70435729532000002</v>
      </c>
      <c r="Z168" s="604">
        <v>0.75708792054999996</v>
      </c>
      <c r="AA168" s="604">
        <v>0.81622722148000004</v>
      </c>
      <c r="AB168" s="604">
        <v>0.99205172456000001</v>
      </c>
      <c r="AC168" s="604">
        <v>1.0709287931</v>
      </c>
      <c r="AD168" s="604">
        <v>1.1344529300999999</v>
      </c>
      <c r="AE168" s="604">
        <v>1.3352004793000001</v>
      </c>
      <c r="AF168" s="604">
        <v>1.4857674923999999</v>
      </c>
      <c r="AG168" s="604">
        <v>1.4926109677999999</v>
      </c>
      <c r="AH168" s="604">
        <v>1.5102671704999999</v>
      </c>
      <c r="AI168" s="604">
        <v>1.6227033925000001</v>
      </c>
      <c r="AJ168" s="604">
        <v>1.8625138636</v>
      </c>
      <c r="AK168" s="604">
        <v>2.1114142961</v>
      </c>
      <c r="AL168" s="604">
        <v>2.1808137867999999</v>
      </c>
      <c r="AM168" s="604">
        <v>2.4532193905000002</v>
      </c>
      <c r="AN168" s="605">
        <v>2.5771179220999998</v>
      </c>
      <c r="AO168" s="605">
        <v>2.7597341965000002</v>
      </c>
      <c r="AP168" s="605">
        <v>2.8964907308000001</v>
      </c>
      <c r="AQ168" s="605">
        <v>3.5926816932999999</v>
      </c>
      <c r="AR168" s="605">
        <v>3.9085415871000002</v>
      </c>
      <c r="AS168" s="605">
        <v>4.2587724311999997</v>
      </c>
      <c r="AT168" s="605">
        <v>4.2129256111000002</v>
      </c>
      <c r="AU168" s="605">
        <v>4.1757119654999997</v>
      </c>
      <c r="AV168" s="605">
        <v>4.2649847769000004</v>
      </c>
      <c r="AW168" s="605">
        <v>4.5148331061000002</v>
      </c>
      <c r="AX168" s="605">
        <v>4.7844868917000003</v>
      </c>
      <c r="AY168" s="605">
        <v>5.3206638421000001</v>
      </c>
      <c r="AZ168" s="605">
        <v>5.4719810158</v>
      </c>
      <c r="BA168" s="605">
        <v>5.489839903</v>
      </c>
      <c r="BB168" s="605">
        <v>5.6692197144999996</v>
      </c>
    </row>
    <row r="169" spans="1:54">
      <c r="A169" s="604" t="s">
        <v>455</v>
      </c>
      <c r="B169" s="604" t="s">
        <v>659</v>
      </c>
      <c r="W169" s="604">
        <v>5.7181951668000002</v>
      </c>
      <c r="X169" s="604">
        <v>5.6431706620000002</v>
      </c>
      <c r="Y169" s="604">
        <v>5.8162872965999997</v>
      </c>
      <c r="Z169" s="604">
        <v>6.2825257282000004</v>
      </c>
      <c r="AA169" s="604">
        <v>6.4413061370999998</v>
      </c>
      <c r="AB169" s="604">
        <v>6.9643336035000001</v>
      </c>
      <c r="AC169" s="604">
        <v>7.7924434175000004</v>
      </c>
      <c r="AD169" s="604">
        <v>8.5318569834000009</v>
      </c>
      <c r="AE169" s="604">
        <v>9.2188870229000006</v>
      </c>
      <c r="AF169" s="604">
        <v>9.8846840709000006</v>
      </c>
      <c r="AG169" s="604">
        <v>10.544024933999999</v>
      </c>
      <c r="AH169" s="604">
        <v>11.476714761</v>
      </c>
      <c r="AI169" s="604">
        <v>13.318131681000001</v>
      </c>
      <c r="AJ169" s="604">
        <v>14.436641451</v>
      </c>
      <c r="AK169" s="604">
        <v>14.829966033</v>
      </c>
      <c r="AL169" s="604">
        <v>15.405969502</v>
      </c>
      <c r="AM169" s="604">
        <v>16.322162922</v>
      </c>
      <c r="AN169" s="605">
        <v>17.179095179000001</v>
      </c>
      <c r="AO169" s="605">
        <v>17.63701356</v>
      </c>
      <c r="AP169" s="605">
        <v>18.926899272</v>
      </c>
      <c r="AQ169" s="605">
        <v>19.354611251000001</v>
      </c>
      <c r="AR169" s="605">
        <v>21.010607087</v>
      </c>
      <c r="AS169" s="605">
        <v>21.488446653</v>
      </c>
      <c r="AT169" s="605">
        <v>21.691237620999999</v>
      </c>
      <c r="AU169" s="605">
        <v>21.977114745000002</v>
      </c>
      <c r="AV169" s="605">
        <v>22.650685634999999</v>
      </c>
      <c r="AW169" s="605">
        <v>23.476884105</v>
      </c>
      <c r="AX169" s="605">
        <v>24.550010650000001</v>
      </c>
      <c r="AY169" s="605">
        <v>25.368695635000002</v>
      </c>
      <c r="AZ169" s="605">
        <v>29.022377304999999</v>
      </c>
      <c r="BA169" s="605">
        <v>33.209170108000002</v>
      </c>
      <c r="BB169" s="605">
        <v>35.874864146</v>
      </c>
    </row>
    <row r="170" spans="1:54">
      <c r="A170" s="604" t="s">
        <v>658</v>
      </c>
      <c r="B170" s="604" t="s">
        <v>657</v>
      </c>
      <c r="W170" s="604">
        <v>1.1701227059999999</v>
      </c>
      <c r="X170" s="604">
        <v>1.1382168909999999</v>
      </c>
      <c r="Y170" s="604">
        <v>1.122455368</v>
      </c>
      <c r="Z170" s="604">
        <v>1.094744162</v>
      </c>
      <c r="AA170" s="604">
        <v>1.0794598559999999</v>
      </c>
      <c r="AB170" s="604">
        <v>1.0565404309999999</v>
      </c>
      <c r="AC170" s="604">
        <v>1.035620945</v>
      </c>
      <c r="AD170" s="604">
        <v>0.99557981200000001</v>
      </c>
      <c r="AE170" s="604">
        <v>0.970212976</v>
      </c>
      <c r="AF170" s="604">
        <v>0.94741139500000005</v>
      </c>
      <c r="AG170" s="604">
        <v>0.92636976500000001</v>
      </c>
      <c r="AH170" s="604">
        <v>0.92254847399999995</v>
      </c>
      <c r="AI170" s="604">
        <v>0.92363781099999998</v>
      </c>
      <c r="AJ170" s="604">
        <v>0.91823602400000004</v>
      </c>
      <c r="AK170" s="604">
        <v>0.917974454</v>
      </c>
      <c r="AL170" s="604">
        <v>0.91788251300000001</v>
      </c>
      <c r="AM170" s="604">
        <v>0.90996286800000004</v>
      </c>
      <c r="AN170" s="605">
        <v>0.91100536499999996</v>
      </c>
      <c r="AO170" s="605">
        <v>0.90627560600000001</v>
      </c>
      <c r="AP170" s="605">
        <v>0.90702039899999998</v>
      </c>
      <c r="AQ170" s="605">
        <v>0.892574584</v>
      </c>
      <c r="AR170" s="605">
        <v>0.90629019</v>
      </c>
      <c r="AS170" s="605">
        <v>0.90194169999999996</v>
      </c>
      <c r="AT170" s="605">
        <v>0.92692547999999997</v>
      </c>
      <c r="AU170" s="605">
        <v>0.90908401900000002</v>
      </c>
      <c r="AV170" s="605">
        <v>0.89615370900000002</v>
      </c>
      <c r="AW170" s="605">
        <v>0.86911446999999997</v>
      </c>
      <c r="AX170" s="605">
        <v>0.85747156899999999</v>
      </c>
      <c r="AY170" s="605">
        <v>0.84232803899999997</v>
      </c>
      <c r="AZ170" s="605">
        <v>0.84609367400000002</v>
      </c>
      <c r="BA170" s="605">
        <v>0.85026886300000004</v>
      </c>
      <c r="BB170" s="605">
        <v>0.84296072799999999</v>
      </c>
    </row>
    <row r="171" spans="1:54">
      <c r="A171" s="604" t="s">
        <v>656</v>
      </c>
      <c r="B171" s="604" t="s">
        <v>655</v>
      </c>
      <c r="AN171" s="605"/>
      <c r="AO171" s="605"/>
      <c r="AP171" s="605"/>
      <c r="AQ171" s="605"/>
      <c r="AR171" s="605"/>
      <c r="AS171" s="605"/>
      <c r="AT171" s="605"/>
      <c r="AU171" s="605"/>
      <c r="AV171" s="605"/>
      <c r="AW171" s="605"/>
      <c r="AX171" s="605"/>
      <c r="AY171" s="605"/>
      <c r="AZ171" s="605"/>
      <c r="BA171" s="605"/>
      <c r="BB171" s="605"/>
    </row>
    <row r="172" spans="1:54">
      <c r="A172" s="604" t="s">
        <v>654</v>
      </c>
      <c r="B172" s="604" t="s">
        <v>653</v>
      </c>
      <c r="W172" s="604">
        <v>0.89285307700000005</v>
      </c>
      <c r="X172" s="604">
        <v>0.96091779600000005</v>
      </c>
      <c r="Y172" s="604">
        <v>0.98032241600000003</v>
      </c>
      <c r="Z172" s="604">
        <v>1.023562659</v>
      </c>
      <c r="AA172" s="604">
        <v>1.0625049609999999</v>
      </c>
      <c r="AB172" s="604">
        <v>1.1808317960000001</v>
      </c>
      <c r="AC172" s="604">
        <v>1.3577298310000001</v>
      </c>
      <c r="AD172" s="604">
        <v>1.47637003</v>
      </c>
      <c r="AE172" s="604">
        <v>1.518472075</v>
      </c>
      <c r="AF172" s="604">
        <v>1.538081893</v>
      </c>
      <c r="AG172" s="604">
        <v>1.526761864</v>
      </c>
      <c r="AH172" s="604">
        <v>1.4761924829999999</v>
      </c>
      <c r="AI172" s="604">
        <v>1.4661006320000001</v>
      </c>
      <c r="AJ172" s="604">
        <v>1.4693892989999999</v>
      </c>
      <c r="AK172" s="604">
        <v>1.459573113</v>
      </c>
      <c r="AL172" s="604">
        <v>1.4607943219999999</v>
      </c>
      <c r="AM172" s="604">
        <v>1.4691908869999999</v>
      </c>
      <c r="AN172" s="605">
        <v>1.4531301029999999</v>
      </c>
      <c r="AO172" s="605">
        <v>1.4500863209999999</v>
      </c>
      <c r="AP172" s="605">
        <v>1.43466</v>
      </c>
      <c r="AQ172" s="605">
        <v>1.4415792599999999</v>
      </c>
      <c r="AR172" s="605">
        <v>1.472602406</v>
      </c>
      <c r="AS172" s="605">
        <v>1.468961789</v>
      </c>
      <c r="AT172" s="605">
        <v>1.4973859309999999</v>
      </c>
      <c r="AU172" s="605">
        <v>1.510327454</v>
      </c>
      <c r="AV172" s="605">
        <v>1.5350004930000001</v>
      </c>
      <c r="AW172" s="605">
        <v>1.486489011</v>
      </c>
      <c r="AX172" s="605">
        <v>1.506240019</v>
      </c>
      <c r="AY172" s="605">
        <v>1.4907087080000001</v>
      </c>
      <c r="AZ172" s="605">
        <v>1.4785359950000001</v>
      </c>
      <c r="BA172" s="605">
        <v>1.517127074</v>
      </c>
      <c r="BB172" s="605">
        <v>1.531827426</v>
      </c>
    </row>
    <row r="173" spans="1:54">
      <c r="A173" s="604" t="s">
        <v>259</v>
      </c>
      <c r="B173" s="604" t="s">
        <v>652</v>
      </c>
      <c r="W173" s="604">
        <v>7.5362948344000002E-10</v>
      </c>
      <c r="X173" s="604">
        <v>7.6981361899000001E-10</v>
      </c>
      <c r="Y173" s="604">
        <v>8.4711175568E-10</v>
      </c>
      <c r="Z173" s="604">
        <v>9.0453186240000002E-10</v>
      </c>
      <c r="AA173" s="604">
        <v>1.2114569044E-9</v>
      </c>
      <c r="AB173" s="604">
        <v>3.1409557977000001E-9</v>
      </c>
      <c r="AC173" s="604">
        <v>1.1719452566999999E-8</v>
      </c>
      <c r="AD173" s="604">
        <v>7.0943092883999998E-8</v>
      </c>
      <c r="AE173" s="604">
        <v>9.4001115941000002E-6</v>
      </c>
      <c r="AF173" s="604">
        <v>4.3567473444999999E-4</v>
      </c>
      <c r="AG173" s="604">
        <v>2.1483525492999998E-2</v>
      </c>
      <c r="AH173" s="604">
        <v>0.96068579875000004</v>
      </c>
      <c r="AI173" s="604">
        <v>1.1635375631</v>
      </c>
      <c r="AJ173" s="604">
        <v>1.3707249296999999</v>
      </c>
      <c r="AK173" s="604">
        <v>3.1395317535</v>
      </c>
      <c r="AL173" s="604">
        <v>3.4790607129</v>
      </c>
      <c r="AM173" s="604">
        <v>3.7469394803</v>
      </c>
      <c r="AN173" s="605">
        <v>4.0355194937999999</v>
      </c>
      <c r="AO173" s="605">
        <v>4.5378913888000003</v>
      </c>
      <c r="AP173" s="605">
        <v>4.8849401955999996</v>
      </c>
      <c r="AQ173" s="605">
        <v>5.1910746298000001</v>
      </c>
      <c r="AR173" s="605">
        <v>5.4435757572999997</v>
      </c>
      <c r="AS173" s="605">
        <v>5.5305933117999997</v>
      </c>
      <c r="AT173" s="605">
        <v>5.7052539529999997</v>
      </c>
      <c r="AU173" s="605">
        <v>6.0514969624999999</v>
      </c>
      <c r="AV173" s="605">
        <v>6.435009</v>
      </c>
      <c r="AW173" s="605">
        <v>6.7469308743000003</v>
      </c>
      <c r="AX173" s="605">
        <v>7.1928696512999997</v>
      </c>
      <c r="AY173" s="605">
        <v>7.9285959744000003</v>
      </c>
      <c r="AZ173" s="605">
        <v>8.1753927837999996</v>
      </c>
      <c r="BA173" s="605">
        <v>8.6383533248000006</v>
      </c>
      <c r="BB173" s="605">
        <v>9.3384026119999994</v>
      </c>
    </row>
    <row r="174" spans="1:54">
      <c r="A174" s="604" t="s">
        <v>651</v>
      </c>
      <c r="B174" s="604" t="s">
        <v>650</v>
      </c>
      <c r="W174" s="604">
        <v>200.93896931</v>
      </c>
      <c r="X174" s="604">
        <v>203.24632009999999</v>
      </c>
      <c r="Y174" s="604">
        <v>211.87490395</v>
      </c>
      <c r="Z174" s="604">
        <v>221.75716933000001</v>
      </c>
      <c r="AA174" s="604">
        <v>238.78977212999999</v>
      </c>
      <c r="AB174" s="604">
        <v>218.03290192</v>
      </c>
      <c r="AC174" s="604">
        <v>204.29151931000001</v>
      </c>
      <c r="AD174" s="604">
        <v>201.84743893000001</v>
      </c>
      <c r="AE174" s="604">
        <v>184.66867435</v>
      </c>
      <c r="AF174" s="604">
        <v>180.50206686000001</v>
      </c>
      <c r="AG174" s="604">
        <v>171.12706847999999</v>
      </c>
      <c r="AH174" s="604">
        <v>156.99884341000001</v>
      </c>
      <c r="AI174" s="604">
        <v>155.45170677999999</v>
      </c>
      <c r="AJ174" s="604">
        <v>151.90036756999999</v>
      </c>
      <c r="AK174" s="604">
        <v>197.56501066999999</v>
      </c>
      <c r="AL174" s="604">
        <v>203.54188379999999</v>
      </c>
      <c r="AM174" s="604">
        <v>209.46601179000001</v>
      </c>
      <c r="AN174" s="605">
        <v>211.87046326999999</v>
      </c>
      <c r="AO174" s="605">
        <v>215.20321165999999</v>
      </c>
      <c r="AP174" s="605">
        <v>216.34025922999999</v>
      </c>
      <c r="AQ174" s="605">
        <v>221.31960569</v>
      </c>
      <c r="AR174" s="605">
        <v>225.03535618000001</v>
      </c>
      <c r="AS174" s="605">
        <v>228.07802149</v>
      </c>
      <c r="AT174" s="605">
        <v>222.60453858</v>
      </c>
      <c r="AU174" s="605">
        <v>219.74818332000001</v>
      </c>
      <c r="AV174" s="605">
        <v>226.66147040999999</v>
      </c>
      <c r="AW174" s="605">
        <v>220.23959336999999</v>
      </c>
      <c r="AX174" s="605">
        <v>223.31958505</v>
      </c>
      <c r="AY174" s="605">
        <v>235.05667262</v>
      </c>
      <c r="AZ174" s="605">
        <v>241.54328290000001</v>
      </c>
      <c r="BA174" s="605">
        <v>239.86336391</v>
      </c>
      <c r="BB174" s="605">
        <v>243.01156576</v>
      </c>
    </row>
    <row r="175" spans="1:54">
      <c r="A175" s="604" t="s">
        <v>649</v>
      </c>
      <c r="B175" s="604" t="s">
        <v>648</v>
      </c>
      <c r="W175" s="604">
        <v>0.84705292208000005</v>
      </c>
      <c r="X175" s="604">
        <v>0.90003268130000003</v>
      </c>
      <c r="Y175" s="604">
        <v>0.87048028391999999</v>
      </c>
      <c r="Z175" s="604">
        <v>0.97251448592</v>
      </c>
      <c r="AA175" s="604">
        <v>1.0961549612000001</v>
      </c>
      <c r="AB175" s="604">
        <v>1.10290636</v>
      </c>
      <c r="AC175" s="604">
        <v>1.0626164395</v>
      </c>
      <c r="AD175" s="604">
        <v>1.5494003788999999</v>
      </c>
      <c r="AE175" s="604">
        <v>1.8173091348999999</v>
      </c>
      <c r="AF175" s="604">
        <v>2.5285925911999998</v>
      </c>
      <c r="AG175" s="604">
        <v>2.6106437729</v>
      </c>
      <c r="AH175" s="604">
        <v>3.0342206563</v>
      </c>
      <c r="AI175" s="604">
        <v>5.4565900433000003</v>
      </c>
      <c r="AJ175" s="604">
        <v>8.1500575309999999</v>
      </c>
      <c r="AK175" s="604">
        <v>10.205478683000001</v>
      </c>
      <c r="AL175" s="604">
        <v>15.555272229</v>
      </c>
      <c r="AM175" s="604">
        <v>20.924549864999999</v>
      </c>
      <c r="AN175" s="605">
        <v>20.808209096999999</v>
      </c>
      <c r="AO175" s="605">
        <v>19.380893910000001</v>
      </c>
      <c r="AP175" s="605">
        <v>21.447648625999999</v>
      </c>
      <c r="AQ175" s="605">
        <v>29.006335480000001</v>
      </c>
      <c r="AR175" s="605">
        <v>31.408862887000002</v>
      </c>
      <c r="AS175" s="605">
        <v>40.634612718</v>
      </c>
      <c r="AT175" s="605">
        <v>44.251724887999998</v>
      </c>
      <c r="AU175" s="605">
        <v>51.963167654999999</v>
      </c>
      <c r="AV175" s="605">
        <v>60.232169155999998</v>
      </c>
      <c r="AW175" s="605">
        <v>69.762050813000002</v>
      </c>
      <c r="AX175" s="605">
        <v>71.057177776000003</v>
      </c>
      <c r="AY175" s="605">
        <v>77.154499114999993</v>
      </c>
      <c r="AZ175" s="605">
        <v>72.792209632999999</v>
      </c>
      <c r="BA175" s="605">
        <v>91.638401572999996</v>
      </c>
      <c r="BB175" s="605">
        <v>91.737854971999994</v>
      </c>
    </row>
    <row r="176" spans="1:54">
      <c r="A176" s="604" t="s">
        <v>647</v>
      </c>
      <c r="B176" s="604" t="s">
        <v>646</v>
      </c>
      <c r="AN176" s="605"/>
      <c r="AO176" s="605"/>
      <c r="AP176" s="605"/>
      <c r="AQ176" s="605"/>
      <c r="AR176" s="605"/>
      <c r="AS176" s="605"/>
      <c r="AT176" s="605"/>
      <c r="AU176" s="605"/>
      <c r="AV176" s="605"/>
      <c r="AW176" s="605"/>
      <c r="AX176" s="605"/>
      <c r="AY176" s="605"/>
      <c r="AZ176" s="605"/>
      <c r="BA176" s="605"/>
      <c r="BB176" s="605"/>
    </row>
    <row r="177" spans="1:54">
      <c r="A177" s="604" t="s">
        <v>645</v>
      </c>
      <c r="B177" s="604" t="s">
        <v>644</v>
      </c>
      <c r="W177" s="604">
        <v>8.0658927009999992</v>
      </c>
      <c r="X177" s="604">
        <v>8.3268484760000003</v>
      </c>
      <c r="Y177" s="604">
        <v>8.6721427860000002</v>
      </c>
      <c r="Z177" s="604">
        <v>8.9227283249999996</v>
      </c>
      <c r="AA177" s="604">
        <v>9.1315759530000005</v>
      </c>
      <c r="AB177" s="604">
        <v>9.3176818469999994</v>
      </c>
      <c r="AC177" s="604">
        <v>9.0529231620000008</v>
      </c>
      <c r="AD177" s="604">
        <v>9.427940521</v>
      </c>
      <c r="AE177" s="604">
        <v>9.5568387080000008</v>
      </c>
      <c r="AF177" s="604">
        <v>9.7281522789999997</v>
      </c>
      <c r="AG177" s="604">
        <v>9.7240739230000006</v>
      </c>
      <c r="AH177" s="604">
        <v>9.5962411680000006</v>
      </c>
      <c r="AI177" s="604">
        <v>9.3065956310000004</v>
      </c>
      <c r="AJ177" s="604">
        <v>9.3152234309999997</v>
      </c>
      <c r="AK177" s="604">
        <v>9.1053247279999994</v>
      </c>
      <c r="AL177" s="604">
        <v>9.1914719720000004</v>
      </c>
      <c r="AM177" s="604">
        <v>9.0577549279999996</v>
      </c>
      <c r="AN177" s="605">
        <v>9.0955954160000001</v>
      </c>
      <c r="AO177" s="605">
        <v>9.3892028500000002</v>
      </c>
      <c r="AP177" s="605">
        <v>9.3287330470000001</v>
      </c>
      <c r="AQ177" s="605">
        <v>9.1285765689999998</v>
      </c>
      <c r="AR177" s="605">
        <v>9.1795291090000006</v>
      </c>
      <c r="AS177" s="605">
        <v>9.1111786929999994</v>
      </c>
      <c r="AT177" s="605">
        <v>9.1120592659999993</v>
      </c>
      <c r="AU177" s="605">
        <v>8.9878743169999993</v>
      </c>
      <c r="AV177" s="605">
        <v>8.896433343</v>
      </c>
      <c r="AW177" s="605">
        <v>8.7007882439999999</v>
      </c>
      <c r="AX177" s="605">
        <v>8.7762725980000003</v>
      </c>
      <c r="AY177" s="605">
        <v>8.752078311</v>
      </c>
      <c r="AZ177" s="605">
        <v>9.0058097759999995</v>
      </c>
      <c r="BA177" s="605">
        <v>9.0577138890000004</v>
      </c>
      <c r="BB177" s="605">
        <v>9.0947809419999999</v>
      </c>
    </row>
    <row r="178" spans="1:54">
      <c r="A178" s="604" t="s">
        <v>643</v>
      </c>
      <c r="B178" s="604" t="s">
        <v>642</v>
      </c>
      <c r="W178" s="604">
        <v>0.37309636666000001</v>
      </c>
      <c r="X178" s="604">
        <v>0.35367784892999998</v>
      </c>
      <c r="Y178" s="604">
        <v>0.31096361395</v>
      </c>
      <c r="Z178" s="604">
        <v>0.26922117071000001</v>
      </c>
      <c r="AA178" s="604">
        <v>0.24723317867</v>
      </c>
      <c r="AB178" s="604">
        <v>0.23867821035</v>
      </c>
      <c r="AC178" s="604">
        <v>0.18528475285000001</v>
      </c>
      <c r="AD178" s="604">
        <v>0.20013188069000001</v>
      </c>
      <c r="AE178" s="604">
        <v>0.19594793354000001</v>
      </c>
      <c r="AF178" s="604">
        <v>0.18883925742999999</v>
      </c>
      <c r="AG178" s="604">
        <v>0.22713441965</v>
      </c>
      <c r="AH178" s="604">
        <v>0.20100157305999999</v>
      </c>
      <c r="AI178" s="604">
        <v>0.19936127051999999</v>
      </c>
      <c r="AJ178" s="604">
        <v>0.18457045267</v>
      </c>
      <c r="AK178" s="604">
        <v>0.18007271662999999</v>
      </c>
      <c r="AL178" s="604">
        <v>0.17906913970999999</v>
      </c>
      <c r="AM178" s="604">
        <v>0.18900175385000001</v>
      </c>
      <c r="AN178" s="605">
        <v>0.18128241716999999</v>
      </c>
      <c r="AO178" s="605">
        <v>0.15490074085</v>
      </c>
      <c r="AP178" s="605">
        <v>0.17048492725</v>
      </c>
      <c r="AQ178" s="605">
        <v>0.20022312990999999</v>
      </c>
      <c r="AR178" s="605">
        <v>0.18290265560999999</v>
      </c>
      <c r="AS178" s="605">
        <v>0.17635400831</v>
      </c>
      <c r="AT178" s="605">
        <v>0.18502088272</v>
      </c>
      <c r="AU178" s="605">
        <v>0.19934255685999999</v>
      </c>
      <c r="AV178" s="605">
        <v>0.23238475753000001</v>
      </c>
      <c r="AW178" s="605">
        <v>0.25411318044999998</v>
      </c>
      <c r="AX178" s="605">
        <v>0.26325685036000002</v>
      </c>
      <c r="AY178" s="605">
        <v>0.33005108462999999</v>
      </c>
      <c r="AZ178" s="605">
        <v>0.24932900242</v>
      </c>
      <c r="BA178" s="605">
        <v>0.29384703426999997</v>
      </c>
      <c r="BB178" s="605">
        <v>0.33807528254000002</v>
      </c>
    </row>
    <row r="179" spans="1:54">
      <c r="A179" s="604" t="s">
        <v>176</v>
      </c>
      <c r="B179" s="604" t="s">
        <v>641</v>
      </c>
      <c r="W179" s="604">
        <v>4.9856874133</v>
      </c>
      <c r="X179" s="604">
        <v>5.0103567199999999</v>
      </c>
      <c r="Y179" s="604">
        <v>5.1652053694999998</v>
      </c>
      <c r="Z179" s="604">
        <v>5.2307198784000004</v>
      </c>
      <c r="AA179" s="604">
        <v>5.5280530667000001</v>
      </c>
      <c r="AB179" s="604">
        <v>5.6074966755000002</v>
      </c>
      <c r="AC179" s="604">
        <v>5.6654186258000001</v>
      </c>
      <c r="AD179" s="604">
        <v>5.7528392763999996</v>
      </c>
      <c r="AE179" s="604">
        <v>6.0939099179999996</v>
      </c>
      <c r="AF179" s="604">
        <v>6.3770185654000002</v>
      </c>
      <c r="AG179" s="604">
        <v>6.5404132989999999</v>
      </c>
      <c r="AH179" s="604">
        <v>7.1516440448000003</v>
      </c>
      <c r="AI179" s="604">
        <v>7.7085240155000001</v>
      </c>
      <c r="AJ179" s="604">
        <v>8.1991371196999996</v>
      </c>
      <c r="AK179" s="604">
        <v>9.0712579313999999</v>
      </c>
      <c r="AL179" s="604">
        <v>10.095007358</v>
      </c>
      <c r="AM179" s="604">
        <v>10.749971191</v>
      </c>
      <c r="AN179" s="605">
        <v>11.958169352000001</v>
      </c>
      <c r="AO179" s="605">
        <v>12.680010741</v>
      </c>
      <c r="AP179" s="605">
        <v>13.229367787999999</v>
      </c>
      <c r="AQ179" s="605">
        <v>16.172383337999999</v>
      </c>
      <c r="AR179" s="605">
        <v>17.061764823000001</v>
      </c>
      <c r="AS179" s="605">
        <v>17.202660746999999</v>
      </c>
      <c r="AT179" s="605">
        <v>17.595538184999999</v>
      </c>
      <c r="AU179" s="605">
        <v>18.440613905999999</v>
      </c>
      <c r="AV179" s="605">
        <v>19.102282520999999</v>
      </c>
      <c r="AW179" s="605">
        <v>20.441011544999999</v>
      </c>
      <c r="AX179" s="605">
        <v>21.385393512</v>
      </c>
      <c r="AY179" s="605">
        <v>24.321513811999999</v>
      </c>
      <c r="AZ179" s="605">
        <v>28.78558589</v>
      </c>
      <c r="BA179" s="605">
        <v>32.116425493000001</v>
      </c>
      <c r="BB179" s="605">
        <v>37.170724227000001</v>
      </c>
    </row>
    <row r="180" spans="1:54">
      <c r="A180" s="604" t="s">
        <v>640</v>
      </c>
      <c r="B180" s="604" t="s">
        <v>639</v>
      </c>
      <c r="AH180" s="604">
        <v>0.49812166448</v>
      </c>
      <c r="AI180" s="604">
        <v>0.51247641293000001</v>
      </c>
      <c r="AJ180" s="604">
        <v>0.52643123688000004</v>
      </c>
      <c r="AK180" s="604">
        <v>0.52909474232999998</v>
      </c>
      <c r="AL180" s="604">
        <v>0.53160960131000001</v>
      </c>
      <c r="AM180" s="604">
        <v>0.53756929979000001</v>
      </c>
      <c r="AN180" s="605">
        <v>0.53941536560000003</v>
      </c>
      <c r="AO180" s="605">
        <v>0.54043089951000001</v>
      </c>
      <c r="AP180" s="605">
        <v>0.54462007258</v>
      </c>
      <c r="AQ180" s="605">
        <v>0.56136154916000003</v>
      </c>
      <c r="AR180" s="605">
        <v>0.56354077065999997</v>
      </c>
      <c r="AS180" s="605">
        <v>0.55067249652000005</v>
      </c>
      <c r="AT180" s="605">
        <v>0.56138691863000001</v>
      </c>
      <c r="AU180" s="605">
        <v>0.56647158399999997</v>
      </c>
      <c r="AV180" s="605">
        <v>0.56586911571999998</v>
      </c>
      <c r="AW180" s="605">
        <v>0.57315527793999999</v>
      </c>
      <c r="AX180" s="605">
        <v>0.56703314970999996</v>
      </c>
      <c r="AY180" s="605">
        <v>0.59692752984999997</v>
      </c>
      <c r="AZ180" s="605">
        <v>0.59034994443</v>
      </c>
      <c r="BA180" s="605">
        <v>0.59558878476999999</v>
      </c>
      <c r="BB180" s="605">
        <v>0.58377175706999995</v>
      </c>
    </row>
    <row r="181" spans="1:54">
      <c r="A181" s="604" t="s">
        <v>638</v>
      </c>
      <c r="B181" s="604" t="s">
        <v>637</v>
      </c>
      <c r="W181" s="604">
        <v>0.62305392948000005</v>
      </c>
      <c r="X181" s="604">
        <v>0.59041642872</v>
      </c>
      <c r="Y181" s="604">
        <v>0.58362076316</v>
      </c>
      <c r="Z181" s="604">
        <v>0.60350726857000003</v>
      </c>
      <c r="AA181" s="604">
        <v>0.59113790325000004</v>
      </c>
      <c r="AB181" s="604">
        <v>0.57825857932000002</v>
      </c>
      <c r="AC181" s="604">
        <v>0.56752928691000004</v>
      </c>
      <c r="AD181" s="604">
        <v>0.56399354878999997</v>
      </c>
      <c r="AE181" s="604">
        <v>0.54396470639000005</v>
      </c>
      <c r="AF181" s="604">
        <v>0.51754332821000004</v>
      </c>
      <c r="AG181" s="604">
        <v>0.50145059985999996</v>
      </c>
      <c r="AH181" s="604">
        <v>0.48735949515999999</v>
      </c>
      <c r="AI181" s="604">
        <v>0.50146259884</v>
      </c>
      <c r="AJ181" s="604">
        <v>0.50814756468</v>
      </c>
      <c r="AK181" s="604">
        <v>0.51633341085999995</v>
      </c>
      <c r="AL181" s="604">
        <v>0.50694925553000003</v>
      </c>
      <c r="AM181" s="604">
        <v>0.57128817893999995</v>
      </c>
      <c r="AN181" s="605">
        <v>0.56949681415999998</v>
      </c>
      <c r="AO181" s="605">
        <v>0.56722003654999997</v>
      </c>
      <c r="AP181" s="605">
        <v>0.56372486637999997</v>
      </c>
      <c r="AQ181" s="605">
        <v>0.54489829587000005</v>
      </c>
      <c r="AR181" s="605">
        <v>0.53830172115999997</v>
      </c>
      <c r="AS181" s="605">
        <v>0.53855231240000001</v>
      </c>
      <c r="AT181" s="605">
        <v>0.53340781961999995</v>
      </c>
      <c r="AU181" s="605">
        <v>0.52901634746000004</v>
      </c>
      <c r="AV181" s="605">
        <v>0.52097280000000001</v>
      </c>
      <c r="AW181" s="605">
        <v>0.51532176022999998</v>
      </c>
      <c r="AX181" s="605">
        <v>0.51594510892000001</v>
      </c>
      <c r="AY181" s="605">
        <v>0.53269708138000005</v>
      </c>
      <c r="AZ181" s="605">
        <v>0.52999084335000002</v>
      </c>
      <c r="BA181" s="605">
        <v>0.54384230196000005</v>
      </c>
      <c r="BB181" s="605">
        <v>0.48101558983999998</v>
      </c>
    </row>
    <row r="182" spans="1:54">
      <c r="A182" s="604" t="s">
        <v>636</v>
      </c>
      <c r="B182" s="604" t="s">
        <v>635</v>
      </c>
      <c r="W182" s="604">
        <v>0.57738959610999996</v>
      </c>
      <c r="X182" s="604">
        <v>0.52102996188999995</v>
      </c>
      <c r="Y182" s="604">
        <v>0.50917471399000003</v>
      </c>
      <c r="Z182" s="604">
        <v>0.58119708549000004</v>
      </c>
      <c r="AA182" s="604">
        <v>0.60182548959000004</v>
      </c>
      <c r="AB182" s="604">
        <v>0.59345212276000003</v>
      </c>
      <c r="AC182" s="604">
        <v>0.58834918492999999</v>
      </c>
      <c r="AD182" s="604">
        <v>0.61716744631999998</v>
      </c>
      <c r="AE182" s="604">
        <v>0.64365869374999996</v>
      </c>
      <c r="AF182" s="604">
        <v>0.60454792917</v>
      </c>
      <c r="AG182" s="604">
        <v>0.60656121003999997</v>
      </c>
      <c r="AH182" s="604">
        <v>0.62765916747999995</v>
      </c>
      <c r="AI182" s="604">
        <v>0.63239031036000004</v>
      </c>
      <c r="AJ182" s="604">
        <v>0.60337871309000002</v>
      </c>
      <c r="AK182" s="604">
        <v>0.63422922668000004</v>
      </c>
      <c r="AL182" s="604">
        <v>0.71805774655999999</v>
      </c>
      <c r="AM182" s="604">
        <v>0.71834808270999995</v>
      </c>
      <c r="AN182" s="605">
        <v>0.76414769532000004</v>
      </c>
      <c r="AO182" s="605">
        <v>0.86315816429000003</v>
      </c>
      <c r="AP182" s="605">
        <v>0.94484600630000004</v>
      </c>
      <c r="AQ182" s="605">
        <v>1.0460108527</v>
      </c>
      <c r="AR182" s="605">
        <v>1.0935395662</v>
      </c>
      <c r="AS182" s="605">
        <v>1.2083186071000001</v>
      </c>
      <c r="AT182" s="605">
        <v>1.2489428333000001</v>
      </c>
      <c r="AU182" s="605">
        <v>1.1905866641</v>
      </c>
      <c r="AV182" s="605">
        <v>1.3358909999999999</v>
      </c>
      <c r="AW182" s="605">
        <v>1.4223639071</v>
      </c>
      <c r="AX182" s="605">
        <v>1.4148399057000001</v>
      </c>
      <c r="AY182" s="605">
        <v>1.4926173483</v>
      </c>
      <c r="AZ182" s="605">
        <v>1.4103847246000001</v>
      </c>
      <c r="BA182" s="605">
        <v>1.5301680301</v>
      </c>
      <c r="BB182" s="605">
        <v>1.6341368919999999</v>
      </c>
    </row>
    <row r="183" spans="1:54">
      <c r="A183" s="604" t="s">
        <v>634</v>
      </c>
      <c r="B183" s="604" t="s">
        <v>633</v>
      </c>
      <c r="W183" s="604">
        <v>91.429496632999999</v>
      </c>
      <c r="X183" s="604">
        <v>97.247683416000001</v>
      </c>
      <c r="Y183" s="604">
        <v>96.345392137000005</v>
      </c>
      <c r="Z183" s="604">
        <v>106.05824859000001</v>
      </c>
      <c r="AA183" s="604">
        <v>129.75531559999999</v>
      </c>
      <c r="AB183" s="604">
        <v>157.68598786999999</v>
      </c>
      <c r="AC183" s="604">
        <v>202.91438765000001</v>
      </c>
      <c r="AD183" s="604">
        <v>256.93541056999999</v>
      </c>
      <c r="AE183" s="604">
        <v>310.73977348</v>
      </c>
      <c r="AF183" s="604">
        <v>393.00270773</v>
      </c>
      <c r="AG183" s="604">
        <v>516.01168556000005</v>
      </c>
      <c r="AH183" s="604">
        <v>622.91551141000002</v>
      </c>
      <c r="AI183" s="604">
        <v>688.83905540000001</v>
      </c>
      <c r="AJ183" s="604">
        <v>804.41405315999998</v>
      </c>
      <c r="AK183" s="604">
        <v>837.92517406000002</v>
      </c>
      <c r="AL183" s="604">
        <v>929.98907149000001</v>
      </c>
      <c r="AM183" s="604">
        <v>1033.8661912</v>
      </c>
      <c r="AN183" s="605">
        <v>1058.0595679999999</v>
      </c>
      <c r="AO183" s="605">
        <v>1158.6227014000001</v>
      </c>
      <c r="AP183" s="605">
        <v>1221.5691684000001</v>
      </c>
      <c r="AQ183" s="605">
        <v>1340.8981748000001</v>
      </c>
      <c r="AR183" s="605">
        <v>1379.095986</v>
      </c>
      <c r="AS183" s="605">
        <v>1556.9172936</v>
      </c>
      <c r="AT183" s="605">
        <v>1830.3028131999999</v>
      </c>
      <c r="AU183" s="605">
        <v>2001.5126279999999</v>
      </c>
      <c r="AV183" s="605">
        <v>2006.8267748999999</v>
      </c>
      <c r="AW183" s="605">
        <v>2125.5041347000001</v>
      </c>
      <c r="AX183" s="605">
        <v>2226.8593734999999</v>
      </c>
      <c r="AY183" s="605">
        <v>2505.2363008000002</v>
      </c>
      <c r="AZ183" s="605">
        <v>2468.9016013999999</v>
      </c>
      <c r="BA183" s="605">
        <v>2624.4247073000001</v>
      </c>
      <c r="BB183" s="605">
        <v>2759.7794580999998</v>
      </c>
    </row>
    <row r="184" spans="1:54">
      <c r="A184" s="604" t="s">
        <v>114</v>
      </c>
      <c r="B184" s="604" t="s">
        <v>632</v>
      </c>
      <c r="W184" s="604">
        <v>1.1886749989E-7</v>
      </c>
      <c r="X184" s="604">
        <v>1.7914366228E-7</v>
      </c>
      <c r="Y184" s="604">
        <v>2.7891288455999998E-7</v>
      </c>
      <c r="Z184" s="604">
        <v>5.4743684102999996E-7</v>
      </c>
      <c r="AA184" s="604">
        <v>1.1076337085999999E-6</v>
      </c>
      <c r="AB184" s="604">
        <v>2.8626364033999998E-6</v>
      </c>
      <c r="AC184" s="604">
        <v>4.8583081448000002E-6</v>
      </c>
      <c r="AD184" s="604">
        <v>8.7171631365000004E-6</v>
      </c>
      <c r="AE184" s="604">
        <v>3.9804288726999998E-5</v>
      </c>
      <c r="AF184" s="604">
        <v>1.1614880447E-3</v>
      </c>
      <c r="AG184" s="604">
        <v>7.7626974018999997E-2</v>
      </c>
      <c r="AH184" s="604">
        <v>0.36027744359000002</v>
      </c>
      <c r="AI184" s="604">
        <v>0.59694794463</v>
      </c>
      <c r="AJ184" s="604">
        <v>0.85907722133999997</v>
      </c>
      <c r="AK184" s="604">
        <v>1.0621117931999999</v>
      </c>
      <c r="AL184" s="604">
        <v>1.1723712598</v>
      </c>
      <c r="AM184" s="604">
        <v>1.2737732485</v>
      </c>
      <c r="AN184" s="605">
        <v>1.3438857489</v>
      </c>
      <c r="AO184" s="605">
        <v>1.4081395565999999</v>
      </c>
      <c r="AP184" s="605">
        <v>1.4425329719</v>
      </c>
      <c r="AQ184" s="605">
        <v>1.4636666008999999</v>
      </c>
      <c r="AR184" s="605">
        <v>1.4517175576000001</v>
      </c>
      <c r="AS184" s="605">
        <v>1.4352657248</v>
      </c>
      <c r="AT184" s="605">
        <v>1.4443979764999999</v>
      </c>
      <c r="AU184" s="605">
        <v>1.4917807028000001</v>
      </c>
      <c r="AV184" s="605">
        <v>1.4865255064</v>
      </c>
      <c r="AW184" s="605">
        <v>1.5440166604000001</v>
      </c>
      <c r="AX184" s="605">
        <v>1.5334868103999999</v>
      </c>
      <c r="AY184" s="605">
        <v>1.5079352103000001</v>
      </c>
      <c r="AZ184" s="605">
        <v>1.5199691897000001</v>
      </c>
      <c r="BA184" s="605">
        <v>1.5776553365999999</v>
      </c>
      <c r="BB184" s="605">
        <v>1.6170928688999999</v>
      </c>
    </row>
    <row r="185" spans="1:54">
      <c r="A185" s="604" t="s">
        <v>404</v>
      </c>
      <c r="B185" s="604" t="s">
        <v>631</v>
      </c>
      <c r="W185" s="604">
        <v>3.8371122116</v>
      </c>
      <c r="X185" s="604">
        <v>3.9188831200999998</v>
      </c>
      <c r="Y185" s="604">
        <v>4.0152344851999997</v>
      </c>
      <c r="Z185" s="604">
        <v>4.4117676013000002</v>
      </c>
      <c r="AA185" s="604">
        <v>6.5199562983000003</v>
      </c>
      <c r="AB185" s="604">
        <v>7.4423256427000002</v>
      </c>
      <c r="AC185" s="604">
        <v>7.4945132925999998</v>
      </c>
      <c r="AD185" s="604">
        <v>7.8271365836999998</v>
      </c>
      <c r="AE185" s="604">
        <v>8.2934152206</v>
      </c>
      <c r="AF185" s="604">
        <v>8.7145149753000002</v>
      </c>
      <c r="AG185" s="604">
        <v>9.4851667333999998</v>
      </c>
      <c r="AH185" s="604">
        <v>10.689501236</v>
      </c>
      <c r="AI185" s="604">
        <v>11.299459009</v>
      </c>
      <c r="AJ185" s="604">
        <v>11.812480796999999</v>
      </c>
      <c r="AK185" s="604">
        <v>12.733446536000001</v>
      </c>
      <c r="AL185" s="604">
        <v>13.383570503</v>
      </c>
      <c r="AM185" s="604">
        <v>14.158187954000001</v>
      </c>
      <c r="AN185" s="605">
        <v>14.755006722999999</v>
      </c>
      <c r="AO185" s="605">
        <v>17.807266469999998</v>
      </c>
      <c r="AP185" s="605">
        <v>18.705605185</v>
      </c>
      <c r="AQ185" s="605">
        <v>19.354871153000001</v>
      </c>
      <c r="AR185" s="605">
        <v>19.976088563000001</v>
      </c>
      <c r="AS185" s="605">
        <v>20.475048319999999</v>
      </c>
      <c r="AT185" s="605">
        <v>20.694597578</v>
      </c>
      <c r="AU185" s="605">
        <v>21.239166288</v>
      </c>
      <c r="AV185" s="605">
        <v>21.754887382</v>
      </c>
      <c r="AW185" s="605">
        <v>22.118020157</v>
      </c>
      <c r="AX185" s="605">
        <v>22.159120983000001</v>
      </c>
      <c r="AY185" s="605">
        <v>23.316321457000001</v>
      </c>
      <c r="AZ185" s="605">
        <v>23.651588111999999</v>
      </c>
      <c r="BA185" s="605">
        <v>24.477361794</v>
      </c>
      <c r="BB185" s="605">
        <v>24.914743064</v>
      </c>
    </row>
    <row r="186" spans="1:54">
      <c r="A186" s="604" t="s">
        <v>630</v>
      </c>
      <c r="B186" s="604" t="s">
        <v>629</v>
      </c>
      <c r="AG186" s="604">
        <v>0.26966374999999998</v>
      </c>
      <c r="AH186" s="604">
        <v>0.40433830300000001</v>
      </c>
      <c r="AI186" s="604">
        <v>0.54751323500000004</v>
      </c>
      <c r="AJ186" s="604">
        <v>0.69992246000000002</v>
      </c>
      <c r="AK186" s="604">
        <v>0.94085089200000005</v>
      </c>
      <c r="AL186" s="604">
        <v>1.17960931</v>
      </c>
      <c r="AM186" s="604">
        <v>1.359187792</v>
      </c>
      <c r="AN186" s="605">
        <v>1.5187150979999999</v>
      </c>
      <c r="AO186" s="605">
        <v>1.658493818</v>
      </c>
      <c r="AP186" s="605">
        <v>1.740092003</v>
      </c>
      <c r="AQ186" s="605">
        <v>1.8411064619999999</v>
      </c>
      <c r="AR186" s="605">
        <v>1.8607874980000001</v>
      </c>
      <c r="AS186" s="605">
        <v>1.8291043440000001</v>
      </c>
      <c r="AT186" s="605">
        <v>1.8410497290000001</v>
      </c>
      <c r="AU186" s="605">
        <v>1.8613133040000001</v>
      </c>
      <c r="AV186" s="605">
        <v>1.869116126</v>
      </c>
      <c r="AW186" s="605">
        <v>1.8462415999999999</v>
      </c>
      <c r="AX186" s="605">
        <v>1.8431710480000001</v>
      </c>
      <c r="AY186" s="605">
        <v>1.856510023</v>
      </c>
      <c r="AZ186" s="605">
        <v>1.874878783</v>
      </c>
      <c r="BA186" s="605">
        <v>1.8516717439999999</v>
      </c>
      <c r="BB186" s="605">
        <v>1.876515688</v>
      </c>
    </row>
    <row r="187" spans="1:54">
      <c r="A187" s="604" t="s">
        <v>628</v>
      </c>
      <c r="B187" s="604" t="s">
        <v>627</v>
      </c>
      <c r="W187" s="604">
        <v>0.153711445</v>
      </c>
      <c r="X187" s="604">
        <v>0.16528706700000001</v>
      </c>
      <c r="Y187" s="604">
        <v>0.18802929600000001</v>
      </c>
      <c r="Z187" s="604">
        <v>0.22537944500000001</v>
      </c>
      <c r="AA187" s="604">
        <v>0.27082219400000002</v>
      </c>
      <c r="AB187" s="604">
        <v>0.31991415699999998</v>
      </c>
      <c r="AC187" s="604">
        <v>0.37691257099999997</v>
      </c>
      <c r="AD187" s="604">
        <v>0.40314782700000001</v>
      </c>
      <c r="AE187" s="604">
        <v>0.433191363</v>
      </c>
      <c r="AF187" s="604">
        <v>0.46126758099999998</v>
      </c>
      <c r="AG187" s="604">
        <v>0.50247064799999996</v>
      </c>
      <c r="AH187" s="604">
        <v>0.53421670099999996</v>
      </c>
      <c r="AI187" s="604">
        <v>0.58155231100000004</v>
      </c>
      <c r="AJ187" s="604">
        <v>0.61103711000000005</v>
      </c>
      <c r="AK187" s="604">
        <v>0.64207503399999999</v>
      </c>
      <c r="AL187" s="604">
        <v>0.65059020999999995</v>
      </c>
      <c r="AM187" s="604">
        <v>0.66099941500000003</v>
      </c>
      <c r="AN187" s="605">
        <v>0.67263449399999997</v>
      </c>
      <c r="AO187" s="605">
        <v>0.69320926100000002</v>
      </c>
      <c r="AP187" s="605">
        <v>0.69670374199999996</v>
      </c>
      <c r="AQ187" s="605">
        <v>0.69968473900000006</v>
      </c>
      <c r="AR187" s="605">
        <v>0.70564073100000002</v>
      </c>
      <c r="AS187" s="605">
        <v>0.708096481</v>
      </c>
      <c r="AT187" s="605">
        <v>0.70600488400000005</v>
      </c>
      <c r="AU187" s="605">
        <v>0.71612669399999995</v>
      </c>
      <c r="AV187" s="605">
        <v>0.68433020700000002</v>
      </c>
      <c r="AW187" s="605">
        <v>0.66257314</v>
      </c>
      <c r="AX187" s="605">
        <v>0.659869182</v>
      </c>
      <c r="AY187" s="605">
        <v>0.64920859900000005</v>
      </c>
      <c r="AZ187" s="605">
        <v>0.63677394799999998</v>
      </c>
      <c r="BA187" s="605">
        <v>0.63608604300000005</v>
      </c>
      <c r="BB187" s="605">
        <v>0.63327373899999995</v>
      </c>
    </row>
    <row r="188" spans="1:54">
      <c r="A188" s="604" t="s">
        <v>626</v>
      </c>
      <c r="B188" s="604" t="s">
        <v>625</v>
      </c>
      <c r="AN188" s="605"/>
      <c r="AO188" s="605"/>
      <c r="AP188" s="605"/>
      <c r="AQ188" s="605"/>
      <c r="AR188" s="605"/>
      <c r="AS188" s="605"/>
      <c r="AT188" s="605"/>
      <c r="AU188" s="605"/>
      <c r="AV188" s="605"/>
      <c r="AW188" s="605"/>
      <c r="AX188" s="605"/>
      <c r="AY188" s="605"/>
      <c r="AZ188" s="605"/>
      <c r="BA188" s="605"/>
      <c r="BB188" s="605"/>
    </row>
    <row r="189" spans="1:54">
      <c r="A189" s="604" t="s">
        <v>624</v>
      </c>
      <c r="B189" s="604" t="s">
        <v>623</v>
      </c>
      <c r="AN189" s="605"/>
      <c r="AO189" s="605"/>
      <c r="AP189" s="605"/>
      <c r="AQ189" s="605">
        <v>1.9020712589</v>
      </c>
      <c r="AR189" s="605">
        <v>1.7775639271000001</v>
      </c>
      <c r="AS189" s="605">
        <v>1.8026108429000001</v>
      </c>
      <c r="AT189" s="605">
        <v>2.0732551700999999</v>
      </c>
      <c r="AU189" s="605">
        <v>2.2460413034000002</v>
      </c>
      <c r="AV189" s="605">
        <v>2.7452199674000002</v>
      </c>
      <c r="AW189" s="605">
        <v>3.1518226807</v>
      </c>
      <c r="AX189" s="605">
        <v>3.4131872996000001</v>
      </c>
      <c r="AY189" s="605">
        <v>4.1023564597000002</v>
      </c>
      <c r="AZ189" s="605">
        <v>3.0671816598000001</v>
      </c>
      <c r="BA189" s="605">
        <v>3.4083700898</v>
      </c>
      <c r="BB189" s="605">
        <v>3.8125896144999998</v>
      </c>
    </row>
    <row r="190" spans="1:54">
      <c r="A190" s="604" t="s">
        <v>622</v>
      </c>
      <c r="B190" s="604" t="s">
        <v>621</v>
      </c>
      <c r="X190" s="604">
        <v>7.6434219771999998E-4</v>
      </c>
      <c r="Y190" s="604">
        <v>8.0791182591000003E-4</v>
      </c>
      <c r="Z190" s="604">
        <v>7.7407774171999995E-4</v>
      </c>
      <c r="AA190" s="604">
        <v>7.4793381881999997E-4</v>
      </c>
      <c r="AB190" s="604">
        <v>7.2773647395E-4</v>
      </c>
      <c r="AC190" s="604">
        <v>7.1307341940000002E-4</v>
      </c>
      <c r="AD190" s="604">
        <v>6.9259910766999999E-4</v>
      </c>
      <c r="AE190" s="604">
        <v>6.8212110625999998E-4</v>
      </c>
      <c r="AF190" s="604">
        <v>6.5143331429999996E-4</v>
      </c>
      <c r="AG190" s="604">
        <v>7.1298166144E-4</v>
      </c>
      <c r="AH190" s="604">
        <v>2.0337698077000001E-3</v>
      </c>
      <c r="AI190" s="604">
        <v>5.9774310713999997E-3</v>
      </c>
      <c r="AJ190" s="604">
        <v>1.9148224203999999E-2</v>
      </c>
      <c r="AK190" s="604">
        <v>4.4838889648999999E-2</v>
      </c>
      <c r="AL190" s="604">
        <v>5.9263611833000003E-2</v>
      </c>
      <c r="AM190" s="604">
        <v>8.4126504746000003E-2</v>
      </c>
      <c r="AN190" s="605">
        <v>0.20389120372</v>
      </c>
      <c r="AO190" s="605">
        <v>0.31114470213000001</v>
      </c>
      <c r="AP190" s="605">
        <v>0.45472840328000003</v>
      </c>
      <c r="AQ190" s="605">
        <v>0.63255910986999997</v>
      </c>
      <c r="AR190" s="605">
        <v>0.82196072372999995</v>
      </c>
      <c r="AS190" s="605">
        <v>0.99062107610000005</v>
      </c>
      <c r="AT190" s="605">
        <v>1.1830176885000001</v>
      </c>
      <c r="AU190" s="605">
        <v>1.3013097494000001</v>
      </c>
      <c r="AV190" s="605">
        <v>1.4230208960999999</v>
      </c>
      <c r="AW190" s="605">
        <v>1.4352883636</v>
      </c>
      <c r="AX190" s="605">
        <v>1.5125019287000001</v>
      </c>
      <c r="AY190" s="605">
        <v>1.5968242551</v>
      </c>
      <c r="AZ190" s="605">
        <v>1.5932747409000001</v>
      </c>
      <c r="BA190" s="605">
        <v>1.6494130696</v>
      </c>
      <c r="BB190" s="605">
        <v>1.6926581539000001</v>
      </c>
    </row>
    <row r="191" spans="1:54">
      <c r="A191" s="604" t="s">
        <v>620</v>
      </c>
      <c r="B191" s="604" t="s">
        <v>619</v>
      </c>
      <c r="AF191" s="604">
        <v>4.8544040614000001E-4</v>
      </c>
      <c r="AG191" s="604">
        <v>5.4208072897999997E-4</v>
      </c>
      <c r="AH191" s="604">
        <v>1.1986243754000001E-3</v>
      </c>
      <c r="AI191" s="604">
        <v>1.8669893441E-2</v>
      </c>
      <c r="AJ191" s="604">
        <v>0.18047216714</v>
      </c>
      <c r="AK191" s="604">
        <v>0.72039225101000004</v>
      </c>
      <c r="AL191" s="604">
        <v>1.7178152579999999</v>
      </c>
      <c r="AM191" s="604">
        <v>2.4578290140000001</v>
      </c>
      <c r="AN191" s="605">
        <v>2.7791726689999998</v>
      </c>
      <c r="AO191" s="605">
        <v>3.259121699</v>
      </c>
      <c r="AP191" s="605">
        <v>5.5396405660000001</v>
      </c>
      <c r="AQ191" s="605">
        <v>7.3081161610000001</v>
      </c>
      <c r="AR191" s="605">
        <v>8.3244658850000004</v>
      </c>
      <c r="AS191" s="605">
        <v>9.2735042490000001</v>
      </c>
      <c r="AT191" s="605">
        <v>9.8702177990000006</v>
      </c>
      <c r="AU191" s="605">
        <v>11.547453709999999</v>
      </c>
      <c r="AV191" s="605">
        <v>12.7361313</v>
      </c>
      <c r="AW191" s="605">
        <v>12.6355939</v>
      </c>
      <c r="AX191" s="605">
        <v>13.974721649999999</v>
      </c>
      <c r="AY191" s="605">
        <v>14.341196070000001</v>
      </c>
      <c r="AZ191" s="605">
        <v>14.499683259999999</v>
      </c>
      <c r="BA191" s="605">
        <v>15.96249735</v>
      </c>
      <c r="BB191" s="605">
        <v>18.102077730000001</v>
      </c>
    </row>
    <row r="192" spans="1:54">
      <c r="A192" s="604" t="s">
        <v>618</v>
      </c>
      <c r="B192" s="604" t="s">
        <v>617</v>
      </c>
      <c r="W192" s="604">
        <v>54.211709468000002</v>
      </c>
      <c r="X192" s="604">
        <v>53.388090941000002</v>
      </c>
      <c r="Y192" s="604">
        <v>52.779394730999996</v>
      </c>
      <c r="Z192" s="604">
        <v>52.014620786999998</v>
      </c>
      <c r="AA192" s="604">
        <v>58.582386870999997</v>
      </c>
      <c r="AB192" s="604">
        <v>59.440864806</v>
      </c>
      <c r="AC192" s="604">
        <v>54.058357016999999</v>
      </c>
      <c r="AD192" s="604">
        <v>52.868970124000001</v>
      </c>
      <c r="AE192" s="604">
        <v>52.226776487000002</v>
      </c>
      <c r="AF192" s="604">
        <v>52.998206549000002</v>
      </c>
      <c r="AG192" s="604">
        <v>57.935301271999997</v>
      </c>
      <c r="AH192" s="604">
        <v>64.424033383999998</v>
      </c>
      <c r="AI192" s="604">
        <v>67.690434576000001</v>
      </c>
      <c r="AJ192" s="604">
        <v>75.425813414999993</v>
      </c>
      <c r="AK192" s="604">
        <v>86.628709795000006</v>
      </c>
      <c r="AL192" s="604">
        <v>128.06101391000001</v>
      </c>
      <c r="AM192" s="604">
        <v>139.57558619</v>
      </c>
      <c r="AN192" s="605">
        <v>158.32720793999999</v>
      </c>
      <c r="AO192" s="605">
        <v>159.61273980000001</v>
      </c>
      <c r="AP192" s="605">
        <v>142.85349303999999</v>
      </c>
      <c r="AQ192" s="605">
        <v>143.78660323</v>
      </c>
      <c r="AR192" s="605">
        <v>141.96973163999999</v>
      </c>
      <c r="AS192" s="605">
        <v>132.28515598999999</v>
      </c>
      <c r="AT192" s="605">
        <v>158.94774129000001</v>
      </c>
      <c r="AU192" s="605">
        <v>175.71450695999999</v>
      </c>
      <c r="AV192" s="605">
        <v>186.18228819000001</v>
      </c>
      <c r="AW192" s="605">
        <v>198.06927335</v>
      </c>
      <c r="AX192" s="605">
        <v>213.02418893000001</v>
      </c>
      <c r="AY192" s="605">
        <v>236.27430885000001</v>
      </c>
      <c r="AZ192" s="605">
        <v>254.28942180999999</v>
      </c>
      <c r="BA192" s="605">
        <v>258.76613302999999</v>
      </c>
      <c r="BB192" s="605">
        <v>272.76619197999997</v>
      </c>
    </row>
    <row r="193" spans="1:54">
      <c r="A193" s="604" t="s">
        <v>616</v>
      </c>
      <c r="B193" s="604" t="s">
        <v>615</v>
      </c>
      <c r="Y193" s="604">
        <v>0.60955073640000002</v>
      </c>
      <c r="Z193" s="604">
        <v>0.69129598564000005</v>
      </c>
      <c r="AA193" s="604">
        <v>0.77198150894999995</v>
      </c>
      <c r="AB193" s="604">
        <v>0.76063253795999997</v>
      </c>
      <c r="AC193" s="604">
        <v>0.74169273597999996</v>
      </c>
      <c r="AD193" s="604">
        <v>0.75313215504999997</v>
      </c>
      <c r="AE193" s="604">
        <v>0.86151154193000001</v>
      </c>
      <c r="AF193" s="604">
        <v>0.80707556295000005</v>
      </c>
      <c r="AG193" s="604">
        <v>0.84761790859999997</v>
      </c>
      <c r="AH193" s="604">
        <v>0.86985788160999999</v>
      </c>
      <c r="AI193" s="604">
        <v>0.92488868259000001</v>
      </c>
      <c r="AJ193" s="604">
        <v>0.91097208219000003</v>
      </c>
      <c r="AK193" s="604">
        <v>1.5019298700999999</v>
      </c>
      <c r="AL193" s="604">
        <v>1.3668966267</v>
      </c>
      <c r="AM193" s="604">
        <v>1.4035146280999999</v>
      </c>
      <c r="AN193" s="605">
        <v>1.5375085013000001</v>
      </c>
      <c r="AO193" s="605">
        <v>1.5649077790000001</v>
      </c>
      <c r="AP193" s="605">
        <v>1.5790846923999999</v>
      </c>
      <c r="AQ193" s="605">
        <v>1.5887571816999999</v>
      </c>
      <c r="AR193" s="605">
        <v>1.5889823921999999</v>
      </c>
      <c r="AS193" s="605">
        <v>1.6006629724000001</v>
      </c>
      <c r="AT193" s="605">
        <v>1.6048622329</v>
      </c>
      <c r="AU193" s="605">
        <v>1.6678183468000001</v>
      </c>
      <c r="AV193" s="605">
        <v>1.628225</v>
      </c>
      <c r="AW193" s="605">
        <v>1.7231370651</v>
      </c>
      <c r="AX193" s="605">
        <v>1.7465775236000001</v>
      </c>
      <c r="AY193" s="605">
        <v>1.7972483668999999</v>
      </c>
      <c r="AZ193" s="605">
        <v>1.8269485427000001</v>
      </c>
      <c r="BA193" s="605">
        <v>1.8398523416999999</v>
      </c>
      <c r="BB193" s="605">
        <v>1.8398012269999999</v>
      </c>
    </row>
    <row r="194" spans="1:54">
      <c r="A194" s="604" t="s">
        <v>614</v>
      </c>
      <c r="B194" s="604" t="s">
        <v>613</v>
      </c>
      <c r="AN194" s="605"/>
      <c r="AO194" s="605"/>
      <c r="AP194" s="605"/>
      <c r="AQ194" s="605"/>
      <c r="AR194" s="605"/>
      <c r="AS194" s="605"/>
      <c r="AT194" s="605"/>
      <c r="AU194" s="605"/>
      <c r="AV194" s="605"/>
      <c r="AW194" s="605"/>
      <c r="AX194" s="605"/>
      <c r="AY194" s="605"/>
      <c r="AZ194" s="605"/>
      <c r="BA194" s="605"/>
      <c r="BB194" s="605"/>
    </row>
    <row r="195" spans="1:54">
      <c r="A195" s="604" t="s">
        <v>612</v>
      </c>
      <c r="B195" s="604" t="s">
        <v>611</v>
      </c>
      <c r="AN195" s="605"/>
      <c r="AO195" s="605"/>
      <c r="AP195" s="605"/>
      <c r="AQ195" s="605"/>
      <c r="AR195" s="605">
        <v>3987.0069487999999</v>
      </c>
      <c r="AS195" s="605">
        <v>4690.9118171</v>
      </c>
      <c r="AT195" s="605">
        <v>4782.3300908000001</v>
      </c>
      <c r="AU195" s="605">
        <v>5135.0617528000002</v>
      </c>
      <c r="AV195" s="605">
        <v>5558.0886787999998</v>
      </c>
      <c r="AW195" s="605">
        <v>6149.8941201999996</v>
      </c>
      <c r="AX195" s="605">
        <v>7401.8699152999998</v>
      </c>
      <c r="AY195" s="605">
        <v>9166.1999372999999</v>
      </c>
      <c r="AZ195" s="605">
        <v>10273.020343</v>
      </c>
      <c r="BA195" s="605">
        <v>11398.516481000001</v>
      </c>
      <c r="BB195" s="605">
        <v>12500.771275999999</v>
      </c>
    </row>
    <row r="196" spans="1:54">
      <c r="A196" s="604" t="s">
        <v>610</v>
      </c>
      <c r="B196" s="604" t="s">
        <v>609</v>
      </c>
      <c r="W196" s="604">
        <v>3.4452019548999999</v>
      </c>
      <c r="X196" s="604">
        <v>3.4248206091000002</v>
      </c>
      <c r="Y196" s="604">
        <v>3.0593083121000002</v>
      </c>
      <c r="Z196" s="604">
        <v>2.7232135840999998</v>
      </c>
      <c r="AA196" s="604">
        <v>2.5572905937999999</v>
      </c>
      <c r="AB196" s="604">
        <v>2.3217572874000001</v>
      </c>
      <c r="AC196" s="604">
        <v>1.8491763687</v>
      </c>
      <c r="AD196" s="604">
        <v>1.8647511805000001</v>
      </c>
      <c r="AE196" s="604">
        <v>1.7148086557</v>
      </c>
      <c r="AF196" s="604">
        <v>1.7842139117</v>
      </c>
      <c r="AG196" s="604">
        <v>1.9435863559</v>
      </c>
      <c r="AH196" s="604">
        <v>1.9376370469999999</v>
      </c>
      <c r="AI196" s="604">
        <v>1.8823270781000001</v>
      </c>
      <c r="AJ196" s="604">
        <v>1.7853612522</v>
      </c>
      <c r="AK196" s="604">
        <v>1.7667842981999999</v>
      </c>
      <c r="AL196" s="604">
        <v>1.8274527679999999</v>
      </c>
      <c r="AM196" s="604">
        <v>1.9232479661999999</v>
      </c>
      <c r="AN196" s="605">
        <v>1.9237285969</v>
      </c>
      <c r="AO196" s="605">
        <v>1.6320525621999999</v>
      </c>
      <c r="AP196" s="605">
        <v>1.7894058478999999</v>
      </c>
      <c r="AQ196" s="605">
        <v>1.9554678679999999</v>
      </c>
      <c r="AR196" s="605">
        <v>1.8469135324999999</v>
      </c>
      <c r="AS196" s="605">
        <v>1.870010733</v>
      </c>
      <c r="AT196" s="605">
        <v>1.9359116959</v>
      </c>
      <c r="AU196" s="605">
        <v>2.0869206859</v>
      </c>
      <c r="AV196" s="605">
        <v>2.4104405722000002</v>
      </c>
      <c r="AW196" s="605">
        <v>2.5566474641000001</v>
      </c>
      <c r="AX196" s="605">
        <v>2.6305902366999998</v>
      </c>
      <c r="AY196" s="605">
        <v>3.0573525898999998</v>
      </c>
      <c r="AZ196" s="605">
        <v>2.384238732</v>
      </c>
      <c r="BA196" s="605">
        <v>2.7075446297000001</v>
      </c>
      <c r="BB196" s="605">
        <v>3.1739803174999999</v>
      </c>
    </row>
    <row r="197" spans="1:54">
      <c r="A197" s="604" t="s">
        <v>608</v>
      </c>
      <c r="B197" s="604" t="s">
        <v>607</v>
      </c>
      <c r="W197" s="604">
        <v>186.77061395000001</v>
      </c>
      <c r="X197" s="604">
        <v>189.54724655000001</v>
      </c>
      <c r="Y197" s="604">
        <v>196.11226063000001</v>
      </c>
      <c r="Z197" s="604">
        <v>206.14596521000001</v>
      </c>
      <c r="AA197" s="604">
        <v>214.1639413</v>
      </c>
      <c r="AB197" s="604">
        <v>226.50311608999999</v>
      </c>
      <c r="AC197" s="604">
        <v>234.26102563000001</v>
      </c>
      <c r="AD197" s="604">
        <v>223.97290065999999</v>
      </c>
      <c r="AE197" s="604">
        <v>213.39991616</v>
      </c>
      <c r="AF197" s="604">
        <v>208.77860684999999</v>
      </c>
      <c r="AG197" s="604">
        <v>201.11389129</v>
      </c>
      <c r="AH197" s="604">
        <v>193.09534556</v>
      </c>
      <c r="AI197" s="604">
        <v>187.35464820000001</v>
      </c>
      <c r="AJ197" s="604">
        <v>183.09755501000001</v>
      </c>
      <c r="AK197" s="604">
        <v>240.25954819</v>
      </c>
      <c r="AL197" s="604">
        <v>252.09671101999999</v>
      </c>
      <c r="AM197" s="604">
        <v>258.40313536999997</v>
      </c>
      <c r="AN197" s="605">
        <v>258.71475531999999</v>
      </c>
      <c r="AO197" s="605">
        <v>262.16190712000002</v>
      </c>
      <c r="AP197" s="605">
        <v>259.28724785999998</v>
      </c>
      <c r="AQ197" s="605">
        <v>258.70831757000002</v>
      </c>
      <c r="AR197" s="605">
        <v>259.58552354</v>
      </c>
      <c r="AS197" s="605">
        <v>263.86649975</v>
      </c>
      <c r="AT197" s="605">
        <v>259.76279703</v>
      </c>
      <c r="AU197" s="605">
        <v>253.92178394999999</v>
      </c>
      <c r="AV197" s="605">
        <v>251.66755746999999</v>
      </c>
      <c r="AW197" s="605">
        <v>253.89821463000001</v>
      </c>
      <c r="AX197" s="605">
        <v>260.57754117000002</v>
      </c>
      <c r="AY197" s="605">
        <v>271.63061367</v>
      </c>
      <c r="AZ197" s="605">
        <v>264.13840816999999</v>
      </c>
      <c r="BA197" s="605">
        <v>265.97584626000003</v>
      </c>
      <c r="BB197" s="605">
        <v>268.50588597000001</v>
      </c>
    </row>
    <row r="198" spans="1:54">
      <c r="A198" s="604" t="s">
        <v>606</v>
      </c>
      <c r="B198" s="604" t="s">
        <v>605</v>
      </c>
      <c r="AN198" s="605">
        <v>2.8873020886999998</v>
      </c>
      <c r="AO198" s="605">
        <v>3.6356550444</v>
      </c>
      <c r="AP198" s="605">
        <v>5.1045699515000003</v>
      </c>
      <c r="AQ198" s="605">
        <v>8.8630655929</v>
      </c>
      <c r="AR198" s="605">
        <v>16.32640971</v>
      </c>
      <c r="AS198" s="605">
        <v>19.688744410000002</v>
      </c>
      <c r="AT198" s="605">
        <v>21.73968984</v>
      </c>
      <c r="AU198" s="605">
        <v>23.725654968000001</v>
      </c>
      <c r="AV198" s="605">
        <v>26.564530172000001</v>
      </c>
      <c r="AW198" s="605">
        <v>28.069777867999999</v>
      </c>
      <c r="AX198" s="605">
        <v>30.522977725000001</v>
      </c>
      <c r="AY198" s="605">
        <v>31.400861562999999</v>
      </c>
      <c r="AZ198" s="605">
        <v>33.509110591000002</v>
      </c>
      <c r="BA198" s="605">
        <v>35.863604152999997</v>
      </c>
      <c r="BB198" s="605">
        <v>38.942823337999997</v>
      </c>
    </row>
    <row r="199" spans="1:54">
      <c r="A199" s="604" t="s">
        <v>604</v>
      </c>
      <c r="B199" s="604" t="s">
        <v>603</v>
      </c>
      <c r="W199" s="604">
        <v>2.7067182249999999</v>
      </c>
      <c r="X199" s="604">
        <v>2.7818692570999999</v>
      </c>
      <c r="Y199" s="604">
        <v>2.6419244245</v>
      </c>
      <c r="Z199" s="604">
        <v>2.6515544873999999</v>
      </c>
      <c r="AA199" s="604">
        <v>2.6304645140999998</v>
      </c>
      <c r="AB199" s="604">
        <v>2.5911479759999998</v>
      </c>
      <c r="AC199" s="604">
        <v>2.7054356467999998</v>
      </c>
      <c r="AD199" s="604">
        <v>2.7371654065</v>
      </c>
      <c r="AE199" s="604">
        <v>2.7471131335000001</v>
      </c>
      <c r="AF199" s="604">
        <v>2.7127099532000001</v>
      </c>
      <c r="AG199" s="604">
        <v>2.7599361219</v>
      </c>
      <c r="AH199" s="604">
        <v>2.6146898102999998</v>
      </c>
      <c r="AI199" s="604">
        <v>2.6805839027</v>
      </c>
      <c r="AJ199" s="604">
        <v>2.7306749670000001</v>
      </c>
      <c r="AK199" s="604">
        <v>2.7019085170000001</v>
      </c>
      <c r="AL199" s="604">
        <v>2.6200249031</v>
      </c>
      <c r="AM199" s="604">
        <v>2.5348834747</v>
      </c>
      <c r="AN199" s="605">
        <v>2.5138933514000001</v>
      </c>
      <c r="AO199" s="605">
        <v>2.5872986543000001</v>
      </c>
      <c r="AP199" s="605">
        <v>2.6023517528000002</v>
      </c>
      <c r="AQ199" s="605">
        <v>2.5791266343000001</v>
      </c>
      <c r="AR199" s="605">
        <v>2.6772220882000002</v>
      </c>
      <c r="AS199" s="605">
        <v>2.7296285201999999</v>
      </c>
      <c r="AT199" s="605">
        <v>2.8322934855000002</v>
      </c>
      <c r="AU199" s="605">
        <v>2.8636474208</v>
      </c>
      <c r="AV199" s="605">
        <v>3.379216</v>
      </c>
      <c r="AW199" s="605">
        <v>3.3423733165999998</v>
      </c>
      <c r="AX199" s="605">
        <v>3.5954053749999999</v>
      </c>
      <c r="AY199" s="605">
        <v>4.7355753674000001</v>
      </c>
      <c r="AZ199" s="605">
        <v>5.8502096925</v>
      </c>
      <c r="BA199" s="605">
        <v>5.5250896041999997</v>
      </c>
      <c r="BB199" s="605">
        <v>5.5257858332999996</v>
      </c>
    </row>
    <row r="200" spans="1:54">
      <c r="A200" s="604" t="s">
        <v>602</v>
      </c>
      <c r="B200" s="604" t="s">
        <v>601</v>
      </c>
      <c r="W200" s="604">
        <v>0.94266347054999999</v>
      </c>
      <c r="X200" s="604">
        <v>0.93685399133000002</v>
      </c>
      <c r="Y200" s="604">
        <v>1.0464305003000001</v>
      </c>
      <c r="Z200" s="604">
        <v>1.2022887363999999</v>
      </c>
      <c r="AA200" s="604">
        <v>1.6195795175000001</v>
      </c>
      <c r="AB200" s="604">
        <v>2.6542437859999999</v>
      </c>
      <c r="AC200" s="604">
        <v>4.6343042137000001</v>
      </c>
      <c r="AD200" s="604">
        <v>11.961791462000001</v>
      </c>
      <c r="AE200" s="604">
        <v>18.99049909</v>
      </c>
      <c r="AF200" s="604">
        <v>29.555413723000001</v>
      </c>
      <c r="AG200" s="604">
        <v>48.576726178000001</v>
      </c>
      <c r="AH200" s="604">
        <v>107.47654874</v>
      </c>
      <c r="AI200" s="604">
        <v>191.59694189999999</v>
      </c>
      <c r="AJ200" s="604">
        <v>237.58977838000001</v>
      </c>
      <c r="AK200" s="604">
        <v>291.21022918</v>
      </c>
      <c r="AL200" s="604">
        <v>380.20400884999998</v>
      </c>
      <c r="AM200" s="604">
        <v>469.13218477999999</v>
      </c>
      <c r="AN200" s="605">
        <v>532.03283987999998</v>
      </c>
      <c r="AO200" s="605">
        <v>666.57055588000003</v>
      </c>
      <c r="AP200" s="605">
        <v>821.36412196000003</v>
      </c>
      <c r="AQ200" s="605">
        <v>853.10227722000002</v>
      </c>
      <c r="AR200" s="605">
        <v>849.11900621999996</v>
      </c>
      <c r="AS200" s="605">
        <v>804.69935397999996</v>
      </c>
      <c r="AT200" s="605">
        <v>854.28774145</v>
      </c>
      <c r="AU200" s="605">
        <v>983.30967665000003</v>
      </c>
      <c r="AV200" s="605">
        <v>1074.1219266000001</v>
      </c>
      <c r="AW200" s="605">
        <v>1140.6952656000001</v>
      </c>
      <c r="AX200" s="605">
        <v>1228.0579189</v>
      </c>
      <c r="AY200" s="605">
        <v>1336.0555803</v>
      </c>
      <c r="AZ200" s="605">
        <v>1387.8537793</v>
      </c>
      <c r="BA200" s="605">
        <v>1575.9412402999999</v>
      </c>
      <c r="BB200" s="605">
        <v>1816.4583359999999</v>
      </c>
    </row>
    <row r="201" spans="1:54">
      <c r="A201" s="604" t="s">
        <v>600</v>
      </c>
      <c r="B201" s="604" t="s">
        <v>599</v>
      </c>
      <c r="W201" s="604">
        <v>1.4804451448</v>
      </c>
      <c r="X201" s="604">
        <v>1.4342025633</v>
      </c>
      <c r="Y201" s="604">
        <v>1.4103702488000001</v>
      </c>
      <c r="Z201" s="604">
        <v>1.3995029597999999</v>
      </c>
      <c r="AA201" s="604">
        <v>1.3566997392</v>
      </c>
      <c r="AB201" s="604">
        <v>1.2976543136000001</v>
      </c>
      <c r="AC201" s="604">
        <v>1.2582444001999999</v>
      </c>
      <c r="AD201" s="604">
        <v>1.2280203226999999</v>
      </c>
      <c r="AE201" s="604">
        <v>1.2542974883</v>
      </c>
      <c r="AF201" s="604">
        <v>1.2604913739000001</v>
      </c>
      <c r="AG201" s="604">
        <v>1.2676027462999999</v>
      </c>
      <c r="AH201" s="604">
        <v>1.2766930349000001</v>
      </c>
      <c r="AI201" s="604">
        <v>1.2679762107999999</v>
      </c>
      <c r="AJ201" s="604">
        <v>1.2836148492999999</v>
      </c>
      <c r="AK201" s="604">
        <v>1.3024465065999999</v>
      </c>
      <c r="AL201" s="604">
        <v>1.3088532011</v>
      </c>
      <c r="AM201" s="604">
        <v>1.2996046448</v>
      </c>
      <c r="AN201" s="605">
        <v>1.2908745312000001</v>
      </c>
      <c r="AO201" s="605">
        <v>1.2557137853</v>
      </c>
      <c r="AP201" s="605">
        <v>1.1783746441</v>
      </c>
      <c r="AQ201" s="605">
        <v>1.1953727503</v>
      </c>
      <c r="AR201" s="605">
        <v>1.1428993378000001</v>
      </c>
      <c r="AS201" s="605">
        <v>1.1147501165</v>
      </c>
      <c r="AT201" s="605">
        <v>1.0752912725999999</v>
      </c>
      <c r="AU201" s="605">
        <v>1.0917293568999999</v>
      </c>
      <c r="AV201" s="605">
        <v>1.0785620994</v>
      </c>
      <c r="AW201" s="605">
        <v>1.0656622658999999</v>
      </c>
      <c r="AX201" s="605">
        <v>1.0994742778</v>
      </c>
      <c r="AY201" s="605">
        <v>0.99344858947000003</v>
      </c>
      <c r="AZ201" s="605">
        <v>0.98054063003000003</v>
      </c>
      <c r="BA201" s="605">
        <v>1.0567565901</v>
      </c>
      <c r="BB201" s="605">
        <v>1.03892742</v>
      </c>
    </row>
    <row r="202" spans="1:54">
      <c r="A202" s="604" t="s">
        <v>598</v>
      </c>
      <c r="B202" s="604" t="s">
        <v>597</v>
      </c>
      <c r="AN202" s="605"/>
      <c r="AO202" s="605"/>
      <c r="AP202" s="605"/>
      <c r="AQ202" s="605"/>
      <c r="AR202" s="605"/>
      <c r="AS202" s="605"/>
      <c r="AT202" s="605"/>
      <c r="AU202" s="605"/>
      <c r="AV202" s="605"/>
      <c r="AW202" s="605"/>
      <c r="AX202" s="605"/>
      <c r="AY202" s="605"/>
      <c r="AZ202" s="605"/>
      <c r="BA202" s="605"/>
      <c r="BB202" s="605"/>
    </row>
    <row r="203" spans="1:54">
      <c r="A203" s="604" t="s">
        <v>596</v>
      </c>
      <c r="B203" s="604" t="s">
        <v>595</v>
      </c>
      <c r="AA203" s="604">
        <v>0.24042914034999999</v>
      </c>
      <c r="AB203" s="604">
        <v>0.2373253377</v>
      </c>
      <c r="AC203" s="604">
        <v>0.23216688290000001</v>
      </c>
      <c r="AD203" s="604">
        <v>0.22560777000000001</v>
      </c>
      <c r="AE203" s="604">
        <v>0.22180668042000001</v>
      </c>
      <c r="AF203" s="604">
        <v>0.21975817036</v>
      </c>
      <c r="AG203" s="604">
        <v>0.22624669702</v>
      </c>
      <c r="AH203" s="604">
        <v>0.29456108289999999</v>
      </c>
      <c r="AI203" s="604">
        <v>0.321461365</v>
      </c>
      <c r="AJ203" s="604">
        <v>0.36289284999999999</v>
      </c>
      <c r="AK203" s="604">
        <v>0.40326094099999998</v>
      </c>
      <c r="AL203" s="604">
        <v>0.43413978800000003</v>
      </c>
      <c r="AM203" s="604">
        <v>0.44380063600000003</v>
      </c>
      <c r="AN203" s="605">
        <v>0.45540106699999999</v>
      </c>
      <c r="AO203" s="605">
        <v>0.47045394200000001</v>
      </c>
      <c r="AP203" s="605">
        <v>0.50058629799999999</v>
      </c>
      <c r="AQ203" s="605">
        <v>0.52567062399999998</v>
      </c>
      <c r="AR203" s="605">
        <v>0.52167532400000005</v>
      </c>
      <c r="AS203" s="605">
        <v>0.52777770499999999</v>
      </c>
      <c r="AT203" s="605">
        <v>0.55493757099999996</v>
      </c>
      <c r="AU203" s="605">
        <v>0.57259464400000004</v>
      </c>
      <c r="AV203" s="605">
        <v>0.56595970100000004</v>
      </c>
      <c r="AW203" s="605">
        <v>0.55573698000000005</v>
      </c>
      <c r="AX203" s="605">
        <v>0.54573330499999995</v>
      </c>
      <c r="AY203" s="605">
        <v>0.53265569999999995</v>
      </c>
      <c r="AZ203" s="605">
        <v>0.51400226999999998</v>
      </c>
      <c r="BA203" s="605">
        <v>0.52302374500000004</v>
      </c>
      <c r="BB203" s="605">
        <v>0.53092066400000004</v>
      </c>
    </row>
    <row r="204" spans="1:54">
      <c r="A204" s="604" t="s">
        <v>594</v>
      </c>
      <c r="B204" s="604" t="s">
        <v>593</v>
      </c>
      <c r="AG204" s="604">
        <v>3.5703305999999997E-2</v>
      </c>
      <c r="AH204" s="604">
        <v>6.7213438E-2</v>
      </c>
      <c r="AI204" s="604">
        <v>0.20233183699999999</v>
      </c>
      <c r="AJ204" s="604">
        <v>0.27139720299999998</v>
      </c>
      <c r="AK204" s="604">
        <v>0.32588678300000001</v>
      </c>
      <c r="AL204" s="604">
        <v>0.40036891499999999</v>
      </c>
      <c r="AM204" s="604">
        <v>0.43469373500000003</v>
      </c>
      <c r="AN204" s="605">
        <v>0.46203350799999998</v>
      </c>
      <c r="AO204" s="605">
        <v>0.48497294400000002</v>
      </c>
      <c r="AP204" s="605">
        <v>0.51058726099999996</v>
      </c>
      <c r="AQ204" s="605">
        <v>0.53171313099999995</v>
      </c>
      <c r="AR204" s="605">
        <v>0.56517700000000004</v>
      </c>
      <c r="AS204" s="605">
        <v>0.58841699599999997</v>
      </c>
      <c r="AT204" s="605">
        <v>0.614952638</v>
      </c>
      <c r="AU204" s="605">
        <v>0.61080002799999999</v>
      </c>
      <c r="AV204" s="605">
        <v>0.61160284099999995</v>
      </c>
      <c r="AW204" s="605">
        <v>0.60848418500000001</v>
      </c>
      <c r="AX204" s="605">
        <v>0.62932289900000005</v>
      </c>
      <c r="AY204" s="605">
        <v>0.63434725400000003</v>
      </c>
      <c r="AZ204" s="605">
        <v>0.64803439799999996</v>
      </c>
      <c r="BA204" s="605">
        <v>0.65215304799999996</v>
      </c>
      <c r="BB204" s="605">
        <v>0.64434480199999999</v>
      </c>
    </row>
    <row r="205" spans="1:54">
      <c r="A205" s="604" t="s">
        <v>592</v>
      </c>
      <c r="B205" s="604" t="s">
        <v>591</v>
      </c>
      <c r="AG205" s="604">
        <v>1.4626028097999999</v>
      </c>
      <c r="AH205" s="604">
        <v>1.5170426869</v>
      </c>
      <c r="AI205" s="604">
        <v>1.6813544323</v>
      </c>
      <c r="AJ205" s="604">
        <v>1.8688444196</v>
      </c>
      <c r="AK205" s="604">
        <v>1.9587981039</v>
      </c>
      <c r="AL205" s="604">
        <v>2.0452777154000001</v>
      </c>
      <c r="AM205" s="604">
        <v>2.2539235738999999</v>
      </c>
      <c r="AN205" s="605">
        <v>2.3496752825999998</v>
      </c>
      <c r="AO205" s="605">
        <v>2.4470171746</v>
      </c>
      <c r="AP205" s="605">
        <v>2.4917039680999999</v>
      </c>
      <c r="AQ205" s="605">
        <v>2.6999532809</v>
      </c>
      <c r="AR205" s="605">
        <v>2.7387144592000001</v>
      </c>
      <c r="AS205" s="605">
        <v>3.0246505856999999</v>
      </c>
      <c r="AT205" s="605">
        <v>3.0126941913</v>
      </c>
      <c r="AU205" s="605">
        <v>3.1403251589000001</v>
      </c>
      <c r="AV205" s="605">
        <v>3.2005539999999999</v>
      </c>
      <c r="AW205" s="605">
        <v>3.2327063189</v>
      </c>
      <c r="AX205" s="605">
        <v>3.6621453130999999</v>
      </c>
      <c r="AY205" s="605">
        <v>3.7256032703000002</v>
      </c>
      <c r="AZ205" s="605">
        <v>3.6027590298000001</v>
      </c>
      <c r="BA205" s="605">
        <v>3.7780974674999999</v>
      </c>
      <c r="BB205" s="605">
        <v>3.9669924024999998</v>
      </c>
    </row>
    <row r="206" spans="1:54">
      <c r="A206" s="604" t="s">
        <v>590</v>
      </c>
      <c r="B206" s="604" t="s">
        <v>589</v>
      </c>
      <c r="AN206" s="605"/>
      <c r="AO206" s="605"/>
      <c r="AP206" s="605"/>
      <c r="AQ206" s="605"/>
      <c r="AR206" s="605"/>
      <c r="AS206" s="605"/>
      <c r="AT206" s="605"/>
      <c r="AU206" s="605"/>
      <c r="AV206" s="605"/>
      <c r="AW206" s="605"/>
      <c r="AX206" s="605"/>
      <c r="AY206" s="605"/>
      <c r="AZ206" s="605"/>
      <c r="BA206" s="605"/>
      <c r="BB206" s="605"/>
    </row>
    <row r="207" spans="1:54">
      <c r="A207" s="604" t="s">
        <v>588</v>
      </c>
      <c r="B207" s="604" t="s">
        <v>587</v>
      </c>
      <c r="W207" s="604">
        <v>0.54372643566000001</v>
      </c>
      <c r="X207" s="604">
        <v>0.54648506539999997</v>
      </c>
      <c r="Y207" s="604">
        <v>0.58688755663000003</v>
      </c>
      <c r="Z207" s="604">
        <v>0.65809680154000005</v>
      </c>
      <c r="AA207" s="604">
        <v>0.70734177540999998</v>
      </c>
      <c r="AB207" s="604">
        <v>0.80169574174000002</v>
      </c>
      <c r="AC207" s="604">
        <v>0.91795372745000003</v>
      </c>
      <c r="AD207" s="604">
        <v>1.0211161262999999</v>
      </c>
      <c r="AE207" s="604">
        <v>1.1365746490999999</v>
      </c>
      <c r="AF207" s="604">
        <v>1.2843843413</v>
      </c>
      <c r="AG207" s="604">
        <v>1.4295243034</v>
      </c>
      <c r="AH207" s="604">
        <v>1.5999728943</v>
      </c>
      <c r="AI207" s="604">
        <v>1.7952925951000001</v>
      </c>
      <c r="AJ207" s="604">
        <v>1.9866966988999999</v>
      </c>
      <c r="AK207" s="604">
        <v>2.1338547286999998</v>
      </c>
      <c r="AL207" s="604">
        <v>2.2990945125</v>
      </c>
      <c r="AM207" s="604">
        <v>2.4418450508</v>
      </c>
      <c r="AN207" s="605">
        <v>2.5898660027</v>
      </c>
      <c r="AO207" s="605">
        <v>2.7509092750000002</v>
      </c>
      <c r="AP207" s="605">
        <v>2.9029220189</v>
      </c>
      <c r="AQ207" s="605">
        <v>3.0917589954000002</v>
      </c>
      <c r="AR207" s="605">
        <v>3.2550077550999998</v>
      </c>
      <c r="AS207" s="605">
        <v>3.5472992526999998</v>
      </c>
      <c r="AT207" s="605">
        <v>3.6669394717000001</v>
      </c>
      <c r="AU207" s="605">
        <v>3.7939290923</v>
      </c>
      <c r="AV207" s="605">
        <v>3.8719751259000001</v>
      </c>
      <c r="AW207" s="605">
        <v>3.9958183215999998</v>
      </c>
      <c r="AX207" s="605">
        <v>4.1969638038000001</v>
      </c>
      <c r="AY207" s="605">
        <v>4.4468977259000004</v>
      </c>
      <c r="AZ207" s="605">
        <v>4.7249141642000003</v>
      </c>
      <c r="BA207" s="605">
        <v>5.0606242535000003</v>
      </c>
      <c r="BB207" s="605">
        <v>5.3466195545000001</v>
      </c>
    </row>
    <row r="208" spans="1:54">
      <c r="A208" s="604" t="s">
        <v>586</v>
      </c>
      <c r="B208" s="604" t="s">
        <v>585</v>
      </c>
      <c r="AN208" s="605"/>
      <c r="AO208" s="605"/>
      <c r="AP208" s="605"/>
      <c r="AQ208" s="605"/>
      <c r="AR208" s="605"/>
      <c r="AS208" s="605"/>
      <c r="AT208" s="605"/>
      <c r="AU208" s="605"/>
      <c r="AV208" s="605"/>
      <c r="AW208" s="605"/>
      <c r="AX208" s="605"/>
      <c r="AY208" s="605"/>
      <c r="AZ208" s="605"/>
      <c r="BA208" s="605"/>
      <c r="BB208" s="605"/>
    </row>
    <row r="209" spans="1:54">
      <c r="A209" s="604" t="s">
        <v>584</v>
      </c>
      <c r="B209" s="604" t="s">
        <v>583</v>
      </c>
      <c r="W209" s="604">
        <v>0.380975481</v>
      </c>
      <c r="X209" s="604">
        <v>0.39135162800000001</v>
      </c>
      <c r="Y209" s="604">
        <v>0.41897880999999998</v>
      </c>
      <c r="Z209" s="604">
        <v>0.45093443799999999</v>
      </c>
      <c r="AA209" s="604">
        <v>0.48183114599999999</v>
      </c>
      <c r="AB209" s="604">
        <v>0.50774066299999998</v>
      </c>
      <c r="AC209" s="604">
        <v>0.55066414600000002</v>
      </c>
      <c r="AD209" s="604">
        <v>0.56677809199999996</v>
      </c>
      <c r="AE209" s="604">
        <v>0.58036739599999998</v>
      </c>
      <c r="AF209" s="604">
        <v>0.59775313299999999</v>
      </c>
      <c r="AG209" s="604">
        <v>0.61766296399999998</v>
      </c>
      <c r="AH209" s="604">
        <v>0.63789021099999998</v>
      </c>
      <c r="AI209" s="604">
        <v>0.66490700999999997</v>
      </c>
      <c r="AJ209" s="604">
        <v>0.68014543400000005</v>
      </c>
      <c r="AK209" s="604">
        <v>0.69205738299999997</v>
      </c>
      <c r="AL209" s="604">
        <v>0.71143586000000003</v>
      </c>
      <c r="AM209" s="604">
        <v>0.71881685399999995</v>
      </c>
      <c r="AN209" s="605">
        <v>0.72016572300000004</v>
      </c>
      <c r="AO209" s="605">
        <v>0.71922225100000003</v>
      </c>
      <c r="AP209" s="605">
        <v>0.73268185699999999</v>
      </c>
      <c r="AQ209" s="605">
        <v>0.73409258799999999</v>
      </c>
      <c r="AR209" s="605">
        <v>0.73977024800000002</v>
      </c>
      <c r="AS209" s="605">
        <v>0.73339855099999995</v>
      </c>
      <c r="AT209" s="605">
        <v>0.75280546699999995</v>
      </c>
      <c r="AU209" s="605">
        <v>0.759209684</v>
      </c>
      <c r="AV209" s="605">
        <v>0.76491056300000004</v>
      </c>
      <c r="AW209" s="605">
        <v>0.73648683500000001</v>
      </c>
      <c r="AX209" s="605">
        <v>0.72849902700000002</v>
      </c>
      <c r="AY209" s="605">
        <v>0.72012926099999996</v>
      </c>
      <c r="AZ209" s="605">
        <v>0.71338083900000004</v>
      </c>
      <c r="BA209" s="605">
        <v>0.72104131699999996</v>
      </c>
      <c r="BB209" s="605">
        <v>0.71771548299999999</v>
      </c>
    </row>
    <row r="210" spans="1:54">
      <c r="A210" s="604" t="s">
        <v>582</v>
      </c>
      <c r="B210" s="604" t="s">
        <v>581</v>
      </c>
      <c r="W210" s="604">
        <v>6.0838570143000004</v>
      </c>
      <c r="X210" s="604">
        <v>6.7242668972999997</v>
      </c>
      <c r="Y210" s="604">
        <v>7.1050768863</v>
      </c>
      <c r="Z210" s="604">
        <v>7.9902639579999999</v>
      </c>
      <c r="AA210" s="604">
        <v>9.2643856598000003</v>
      </c>
      <c r="AB210" s="604">
        <v>9.0423327973000003</v>
      </c>
      <c r="AC210" s="604">
        <v>9.3679289811000004</v>
      </c>
      <c r="AD210" s="604">
        <v>9.8067521260999992</v>
      </c>
      <c r="AE210" s="604">
        <v>10.435501448</v>
      </c>
      <c r="AF210" s="604">
        <v>11.155451824</v>
      </c>
      <c r="AG210" s="604">
        <v>12.904198263</v>
      </c>
      <c r="AH210" s="604">
        <v>13.80596529</v>
      </c>
      <c r="AI210" s="604">
        <v>14.792654387000001</v>
      </c>
      <c r="AJ210" s="604">
        <v>15.906105145</v>
      </c>
      <c r="AK210" s="604">
        <v>17.111810168000002</v>
      </c>
      <c r="AL210" s="604">
        <v>18.278570429999998</v>
      </c>
      <c r="AM210" s="604">
        <v>19.903405206999999</v>
      </c>
      <c r="AN210" s="605">
        <v>21.269669476000001</v>
      </c>
      <c r="AO210" s="605">
        <v>22.907652878</v>
      </c>
      <c r="AP210" s="605">
        <v>23.516424237999999</v>
      </c>
      <c r="AQ210" s="605">
        <v>24.69349476</v>
      </c>
      <c r="AR210" s="605">
        <v>27.445581500999999</v>
      </c>
      <c r="AS210" s="605">
        <v>30.197240681</v>
      </c>
      <c r="AT210" s="605">
        <v>31.097087080000001</v>
      </c>
      <c r="AU210" s="605">
        <v>32.908882716999997</v>
      </c>
      <c r="AV210" s="605">
        <v>35.170178589999999</v>
      </c>
      <c r="AW210" s="605">
        <v>37.913545544999998</v>
      </c>
      <c r="AX210" s="605">
        <v>42.013865912</v>
      </c>
      <c r="AY210" s="605">
        <v>47.816127749000003</v>
      </c>
      <c r="AZ210" s="605">
        <v>49.969807793000001</v>
      </c>
      <c r="BA210" s="605">
        <v>53.241037306999999</v>
      </c>
      <c r="BB210" s="605">
        <v>56.167812138000002</v>
      </c>
    </row>
    <row r="211" spans="1:54">
      <c r="A211" s="604" t="s">
        <v>580</v>
      </c>
      <c r="B211" s="604" t="s">
        <v>579</v>
      </c>
      <c r="W211" s="604">
        <v>1.1269526952</v>
      </c>
      <c r="X211" s="604">
        <v>1.2007038270999999</v>
      </c>
      <c r="Y211" s="604">
        <v>1.2183919599999999</v>
      </c>
      <c r="Z211" s="604">
        <v>1.1784385420000001</v>
      </c>
      <c r="AA211" s="604">
        <v>1.2079389185</v>
      </c>
      <c r="AB211" s="604">
        <v>1.2268876800999999</v>
      </c>
      <c r="AC211" s="604">
        <v>1.2969166095</v>
      </c>
      <c r="AD211" s="604">
        <v>1.3318915279000001</v>
      </c>
      <c r="AE211" s="604">
        <v>1.3816546152</v>
      </c>
      <c r="AF211" s="604">
        <v>1.3993550814</v>
      </c>
      <c r="AG211" s="604">
        <v>1.4649921196</v>
      </c>
      <c r="AH211" s="604">
        <v>1.4589344975</v>
      </c>
      <c r="AI211" s="604">
        <v>1.5279623042999999</v>
      </c>
      <c r="AJ211" s="604">
        <v>1.5292679853</v>
      </c>
      <c r="AK211" s="604">
        <v>1.5941980626000001</v>
      </c>
      <c r="AL211" s="604">
        <v>1.5638285049</v>
      </c>
      <c r="AM211" s="604">
        <v>1.5348473434000001</v>
      </c>
      <c r="AN211" s="605">
        <v>1.5783856199999999</v>
      </c>
      <c r="AO211" s="605">
        <v>1.6073619024000001</v>
      </c>
      <c r="AP211" s="605">
        <v>1.5983507177</v>
      </c>
      <c r="AQ211" s="605">
        <v>1.9876085862999999</v>
      </c>
      <c r="AR211" s="605">
        <v>2.021242918</v>
      </c>
      <c r="AS211" s="605">
        <v>2.0464897481</v>
      </c>
      <c r="AT211" s="605">
        <v>1.9635799676000001</v>
      </c>
      <c r="AU211" s="605">
        <v>1.9747275518</v>
      </c>
      <c r="AV211" s="605">
        <v>1.8755759999999999</v>
      </c>
      <c r="AW211" s="605">
        <v>2.0371301530000001</v>
      </c>
      <c r="AX211" s="605">
        <v>2.1100476311</v>
      </c>
      <c r="AY211" s="605">
        <v>2.1167316075999998</v>
      </c>
      <c r="AZ211" s="605">
        <v>2.0880260741000001</v>
      </c>
      <c r="BA211" s="605">
        <v>2.0768673845999999</v>
      </c>
      <c r="BB211" s="605">
        <v>2.0601290211999999</v>
      </c>
    </row>
    <row r="212" spans="1:54">
      <c r="A212" s="604" t="s">
        <v>578</v>
      </c>
      <c r="B212" s="604" t="s">
        <v>577</v>
      </c>
      <c r="W212" s="604">
        <v>1.4772277548999999</v>
      </c>
      <c r="X212" s="604">
        <v>1.4889977227</v>
      </c>
      <c r="Y212" s="604">
        <v>1.4843214760000001</v>
      </c>
      <c r="Z212" s="604">
        <v>1.4737325687</v>
      </c>
      <c r="AA212" s="604">
        <v>1.4670863667</v>
      </c>
      <c r="AB212" s="604">
        <v>1.4506351221</v>
      </c>
      <c r="AC212" s="604">
        <v>1.4742023710000001</v>
      </c>
      <c r="AD212" s="604">
        <v>1.5084009516000001</v>
      </c>
      <c r="AE212" s="604">
        <v>1.4688982186999999</v>
      </c>
      <c r="AF212" s="604">
        <v>1.4757783742999999</v>
      </c>
      <c r="AG212" s="604">
        <v>1.4674307781</v>
      </c>
      <c r="AH212" s="604">
        <v>1.5014700256</v>
      </c>
      <c r="AI212" s="604">
        <v>1.5221786590999999</v>
      </c>
      <c r="AJ212" s="604">
        <v>1.4947926147999999</v>
      </c>
      <c r="AK212" s="604">
        <v>1.5194057956</v>
      </c>
      <c r="AL212" s="604">
        <v>1.5577112314999999</v>
      </c>
      <c r="AM212" s="604">
        <v>1.4663457379</v>
      </c>
      <c r="AN212" s="605">
        <v>1.529066102</v>
      </c>
      <c r="AO212" s="605">
        <v>1.5424108313</v>
      </c>
      <c r="AP212" s="605">
        <v>1.5640948913999999</v>
      </c>
      <c r="AQ212" s="605">
        <v>1.6256428155</v>
      </c>
      <c r="AR212" s="605">
        <v>1.5470120259</v>
      </c>
      <c r="AS212" s="605">
        <v>1.5522407706000001</v>
      </c>
      <c r="AT212" s="605">
        <v>1.5728440557000001</v>
      </c>
      <c r="AU212" s="605">
        <v>1.5502649707</v>
      </c>
      <c r="AV212" s="605">
        <v>1.6190580000000001</v>
      </c>
      <c r="AW212" s="605">
        <v>1.6080947664</v>
      </c>
      <c r="AX212" s="605">
        <v>1.7126898182000001</v>
      </c>
      <c r="AY212" s="605">
        <v>1.6506006043000001</v>
      </c>
      <c r="AZ212" s="605">
        <v>1.6256898413</v>
      </c>
      <c r="BA212" s="605">
        <v>1.6556468998</v>
      </c>
      <c r="BB212" s="605">
        <v>1.6655782162999999</v>
      </c>
    </row>
    <row r="213" spans="1:54">
      <c r="A213" s="604" t="s">
        <v>576</v>
      </c>
      <c r="B213" s="604" t="s">
        <v>575</v>
      </c>
      <c r="AN213" s="605"/>
      <c r="AO213" s="605"/>
      <c r="AP213" s="605"/>
      <c r="AQ213" s="605"/>
      <c r="AR213" s="605"/>
      <c r="AS213" s="605"/>
      <c r="AT213" s="605"/>
      <c r="AU213" s="605"/>
      <c r="AV213" s="605"/>
      <c r="AW213" s="605"/>
      <c r="AX213" s="605"/>
      <c r="AY213" s="605"/>
      <c r="AZ213" s="605"/>
      <c r="BA213" s="605"/>
      <c r="BB213" s="605"/>
    </row>
    <row r="214" spans="1:54">
      <c r="A214" s="604" t="s">
        <v>1039</v>
      </c>
      <c r="B214" s="604" t="s">
        <v>573</v>
      </c>
      <c r="W214" s="604">
        <v>1.049439386</v>
      </c>
      <c r="X214" s="604">
        <v>1.1213594381</v>
      </c>
      <c r="Y214" s="604">
        <v>1.1521554701000001</v>
      </c>
      <c r="Z214" s="604">
        <v>1.1684142676</v>
      </c>
      <c r="AA214" s="604">
        <v>1.1703810951</v>
      </c>
      <c r="AB214" s="604">
        <v>1.167244052</v>
      </c>
      <c r="AC214" s="604">
        <v>1.2135114901999999</v>
      </c>
      <c r="AD214" s="604">
        <v>1.2542814580999999</v>
      </c>
      <c r="AE214" s="604">
        <v>1.2228536417</v>
      </c>
      <c r="AF214" s="604">
        <v>1.2387113809999999</v>
      </c>
      <c r="AG214" s="604">
        <v>1.2701239207999999</v>
      </c>
      <c r="AH214" s="604">
        <v>1.3088501696999999</v>
      </c>
      <c r="AI214" s="604">
        <v>1.3082706825999999</v>
      </c>
      <c r="AJ214" s="604">
        <v>1.3088054796999999</v>
      </c>
      <c r="AK214" s="604">
        <v>1.3472246556</v>
      </c>
      <c r="AL214" s="604">
        <v>1.4279974956999999</v>
      </c>
      <c r="AM214" s="604">
        <v>1.4627257717</v>
      </c>
      <c r="AN214" s="605">
        <v>1.318870835</v>
      </c>
      <c r="AO214" s="605">
        <v>1.3411674439000001</v>
      </c>
      <c r="AP214" s="605">
        <v>1.3218401484</v>
      </c>
      <c r="AQ214" s="605">
        <v>1.5583002449000001</v>
      </c>
      <c r="AR214" s="605">
        <v>1.6256500739999999</v>
      </c>
      <c r="AS214" s="605">
        <v>1.6158817588000001</v>
      </c>
      <c r="AT214" s="605">
        <v>1.5337859999000001</v>
      </c>
      <c r="AU214" s="605">
        <v>1.5514469404</v>
      </c>
      <c r="AV214" s="605">
        <v>1.546535</v>
      </c>
      <c r="AW214" s="605">
        <v>1.5418683202000001</v>
      </c>
      <c r="AX214" s="605">
        <v>1.6239480056</v>
      </c>
      <c r="AY214" s="605">
        <v>1.5997795207000001</v>
      </c>
      <c r="AZ214" s="605">
        <v>1.5525944134</v>
      </c>
      <c r="BA214" s="605">
        <v>1.5915890089</v>
      </c>
      <c r="BB214" s="605">
        <v>1.5851460147000001</v>
      </c>
    </row>
    <row r="215" spans="1:54">
      <c r="A215" s="604" t="s">
        <v>572</v>
      </c>
      <c r="B215" s="604" t="s">
        <v>571</v>
      </c>
      <c r="W215" s="604">
        <v>4.6836175196E-4</v>
      </c>
      <c r="X215" s="604">
        <v>5.3519176986000004E-4</v>
      </c>
      <c r="Y215" s="604">
        <v>6.5877041018000003E-4</v>
      </c>
      <c r="Z215" s="604">
        <v>7.9883887128000004E-4</v>
      </c>
      <c r="AA215" s="604">
        <v>1.0288966392000001E-3</v>
      </c>
      <c r="AB215" s="604">
        <v>1.4593572334E-3</v>
      </c>
      <c r="AC215" s="604">
        <v>1.8363003706999999E-3</v>
      </c>
      <c r="AD215" s="604">
        <v>2.2459359481000001E-3</v>
      </c>
      <c r="AE215" s="604">
        <v>3.8819606096000001E-3</v>
      </c>
      <c r="AF215" s="604">
        <v>5.1155695810000002E-3</v>
      </c>
      <c r="AG215" s="604">
        <v>8.1931654966999994E-3</v>
      </c>
      <c r="AH215" s="604">
        <v>1.4958140328E-2</v>
      </c>
      <c r="AI215" s="604">
        <v>3.0651833747E-2</v>
      </c>
      <c r="AJ215" s="604">
        <v>5.9234838036999998E-2</v>
      </c>
      <c r="AK215" s="604">
        <v>0.15051191052999999</v>
      </c>
      <c r="AL215" s="604">
        <v>0.30087986448999998</v>
      </c>
      <c r="AM215" s="604">
        <v>0.39191341083999998</v>
      </c>
      <c r="AN215" s="605">
        <v>0.56746000275999997</v>
      </c>
      <c r="AO215" s="605">
        <v>0.65843630632000005</v>
      </c>
      <c r="AP215" s="605">
        <v>0.75160374508000005</v>
      </c>
      <c r="AQ215" s="605">
        <v>0.79301136583999998</v>
      </c>
      <c r="AR215" s="605">
        <v>0.79037914528999997</v>
      </c>
      <c r="AS215" s="605">
        <v>0.84367330784000005</v>
      </c>
      <c r="AT215" s="605">
        <v>0.91115674289000004</v>
      </c>
      <c r="AU215" s="605">
        <v>1.0131483623999999</v>
      </c>
      <c r="AV215" s="605">
        <v>1.0768069131</v>
      </c>
      <c r="AW215" s="605">
        <v>1.1075383596999999</v>
      </c>
      <c r="AX215" s="605">
        <v>1.1727745586</v>
      </c>
      <c r="AY215" s="605">
        <v>1.31336214</v>
      </c>
      <c r="AZ215" s="605">
        <v>1.3223260549</v>
      </c>
      <c r="BA215" s="605">
        <v>1.5410508410999999</v>
      </c>
      <c r="BB215" s="605">
        <v>1.6457436267000001</v>
      </c>
    </row>
    <row r="216" spans="1:54">
      <c r="A216" s="604" t="s">
        <v>570</v>
      </c>
      <c r="B216" s="604" t="s">
        <v>569</v>
      </c>
      <c r="W216" s="604">
        <v>1.3819236225999999E-3</v>
      </c>
      <c r="X216" s="604">
        <v>1.4113761854E-3</v>
      </c>
      <c r="Y216" s="604">
        <v>1.3950187259000001E-3</v>
      </c>
      <c r="Z216" s="604">
        <v>1.3360180704999999E-3</v>
      </c>
      <c r="AA216" s="604">
        <v>1.3095564868E-3</v>
      </c>
      <c r="AB216" s="604">
        <v>1.3057773748E-3</v>
      </c>
      <c r="AC216" s="604">
        <v>1.3479682244000001E-3</v>
      </c>
      <c r="AD216" s="604">
        <v>1.6638306786E-3</v>
      </c>
      <c r="AE216" s="604">
        <v>1.7566417676E-3</v>
      </c>
      <c r="AF216" s="604">
        <v>1.7907306513E-3</v>
      </c>
      <c r="AG216" s="604">
        <v>2.4819415696999999E-3</v>
      </c>
      <c r="AH216" s="604">
        <v>2.6962795540000002E-3</v>
      </c>
      <c r="AI216" s="604">
        <v>3.5820535496999999E-3</v>
      </c>
      <c r="AJ216" s="604">
        <v>9.0789902674999999E-3</v>
      </c>
      <c r="AK216" s="604">
        <v>4.7960761627999997E-2</v>
      </c>
      <c r="AL216" s="604">
        <v>0.17526354019000001</v>
      </c>
      <c r="AM216" s="604">
        <v>0.19132981464000001</v>
      </c>
      <c r="AN216" s="605">
        <v>0.19127781452000001</v>
      </c>
      <c r="AO216" s="605">
        <v>0.18882438735000001</v>
      </c>
      <c r="AP216" s="605">
        <v>0.37817319841000002</v>
      </c>
      <c r="AQ216" s="605">
        <v>0.57282890991000002</v>
      </c>
      <c r="AR216" s="605">
        <v>0.75716899064999998</v>
      </c>
      <c r="AS216" s="605">
        <v>1.0822322598</v>
      </c>
      <c r="AT216" s="605">
        <v>1.3045274454</v>
      </c>
      <c r="AU216" s="605">
        <v>1.4324432404</v>
      </c>
      <c r="AV216" s="605">
        <v>1.601343</v>
      </c>
      <c r="AW216" s="605">
        <v>2.1969039998</v>
      </c>
      <c r="AX216" s="605">
        <v>2.2721862884999999</v>
      </c>
      <c r="AY216" s="605">
        <v>2.5680667166000002</v>
      </c>
      <c r="AZ216" s="605">
        <v>2.71724144</v>
      </c>
      <c r="BA216" s="605">
        <v>2.8849437586</v>
      </c>
      <c r="BB216" s="605"/>
    </row>
    <row r="217" spans="1:54">
      <c r="A217" s="604" t="s">
        <v>568</v>
      </c>
      <c r="B217" s="604" t="s">
        <v>567</v>
      </c>
      <c r="W217" s="604">
        <v>0.63752526041000002</v>
      </c>
      <c r="X217" s="604">
        <v>0.60335591344999995</v>
      </c>
      <c r="Y217" s="604">
        <v>0.65503362539999999</v>
      </c>
      <c r="Z217" s="604">
        <v>0.65995734288999996</v>
      </c>
      <c r="AA217" s="604">
        <v>0.70644928221000003</v>
      </c>
      <c r="AB217" s="604">
        <v>0.72655819763999996</v>
      </c>
      <c r="AC217" s="604">
        <v>0.80956857443999997</v>
      </c>
      <c r="AD217" s="604">
        <v>0.79527884957999995</v>
      </c>
      <c r="AE217" s="604">
        <v>0.95397935249999999</v>
      </c>
      <c r="AF217" s="604">
        <v>0.94595628597000003</v>
      </c>
      <c r="AG217" s="604">
        <v>1.1883164022999999</v>
      </c>
      <c r="AH217" s="604">
        <v>1.2501396463000001</v>
      </c>
      <c r="AI217" s="604">
        <v>1.3613341812999999</v>
      </c>
      <c r="AJ217" s="604">
        <v>1.5637827885</v>
      </c>
      <c r="AK217" s="604">
        <v>1.7007095434999999</v>
      </c>
      <c r="AL217" s="604">
        <v>1.9387628096</v>
      </c>
      <c r="AM217" s="604">
        <v>2.0513812484999998</v>
      </c>
      <c r="AN217" s="605">
        <v>2.2409077123999999</v>
      </c>
      <c r="AO217" s="605">
        <v>2.3735089493000001</v>
      </c>
      <c r="AP217" s="605">
        <v>2.4648261832</v>
      </c>
      <c r="AQ217" s="605">
        <v>2.6524113455</v>
      </c>
      <c r="AR217" s="605">
        <v>2.8152108699</v>
      </c>
      <c r="AS217" s="605">
        <v>3.0235466543</v>
      </c>
      <c r="AT217" s="605">
        <v>3.1478943095999998</v>
      </c>
      <c r="AU217" s="605">
        <v>3.3171326647999999</v>
      </c>
      <c r="AV217" s="605">
        <v>3.2930108538999998</v>
      </c>
      <c r="AW217" s="605">
        <v>3.7512866027</v>
      </c>
      <c r="AX217" s="605">
        <v>3.7962630887</v>
      </c>
      <c r="AY217" s="605">
        <v>4.2073444071999999</v>
      </c>
      <c r="AZ217" s="605">
        <v>4.1110205808</v>
      </c>
      <c r="BA217" s="605">
        <v>4.3345489670999999</v>
      </c>
      <c r="BB217" s="605">
        <v>4.4658210533</v>
      </c>
    </row>
    <row r="218" spans="1:54">
      <c r="A218" s="604" t="s">
        <v>566</v>
      </c>
      <c r="B218" s="604" t="s">
        <v>565</v>
      </c>
      <c r="W218" s="604">
        <v>6.3688386660000003</v>
      </c>
      <c r="X218" s="604">
        <v>6.3751965290000001</v>
      </c>
      <c r="Y218" s="604">
        <v>6.496384452</v>
      </c>
      <c r="Z218" s="604">
        <v>6.8860253629999999</v>
      </c>
      <c r="AA218" s="604">
        <v>7.1383720899999998</v>
      </c>
      <c r="AB218" s="604">
        <v>7.3813349170000002</v>
      </c>
      <c r="AC218" s="604">
        <v>7.6915002210000001</v>
      </c>
      <c r="AD218" s="604">
        <v>7.8357034649999999</v>
      </c>
      <c r="AE218" s="604">
        <v>8.0545456719999997</v>
      </c>
      <c r="AF218" s="604">
        <v>8.3777922910000004</v>
      </c>
      <c r="AG218" s="604">
        <v>8.7689112680000001</v>
      </c>
      <c r="AH218" s="604">
        <v>9.2290337690000008</v>
      </c>
      <c r="AI218" s="604">
        <v>9.1030824450000001</v>
      </c>
      <c r="AJ218" s="604">
        <v>9.1965234749999993</v>
      </c>
      <c r="AK218" s="604">
        <v>9.2446146490000007</v>
      </c>
      <c r="AL218" s="604">
        <v>9.3934626320000003</v>
      </c>
      <c r="AM218" s="604">
        <v>9.2599789470000005</v>
      </c>
      <c r="AN218" s="605">
        <v>9.3116505889999992</v>
      </c>
      <c r="AO218" s="605">
        <v>9.3730457129999998</v>
      </c>
      <c r="AP218" s="605">
        <v>9.2935053560000007</v>
      </c>
      <c r="AQ218" s="605">
        <v>9.1350507689999993</v>
      </c>
      <c r="AR218" s="605">
        <v>9.3490864249999994</v>
      </c>
      <c r="AS218" s="605">
        <v>9.351670039</v>
      </c>
      <c r="AT218" s="605">
        <v>9.3352303719999998</v>
      </c>
      <c r="AU218" s="605">
        <v>9.1051606679999999</v>
      </c>
      <c r="AV218" s="605">
        <v>9.37836727</v>
      </c>
      <c r="AW218" s="605">
        <v>9.0938322980000006</v>
      </c>
      <c r="AX218" s="605">
        <v>8.8855273399999994</v>
      </c>
      <c r="AY218" s="605">
        <v>8.7732955520000004</v>
      </c>
      <c r="AZ218" s="605">
        <v>8.9649992889999996</v>
      </c>
      <c r="BA218" s="605">
        <v>9.0669711149999994</v>
      </c>
      <c r="BB218" s="605">
        <v>8.9352290639999996</v>
      </c>
    </row>
    <row r="219" spans="1:54">
      <c r="A219" s="604" t="s">
        <v>564</v>
      </c>
      <c r="B219" s="604" t="s">
        <v>563</v>
      </c>
      <c r="W219" s="604">
        <v>2.09404564</v>
      </c>
      <c r="X219" s="604">
        <v>2.022989994</v>
      </c>
      <c r="Y219" s="604">
        <v>2.046925442</v>
      </c>
      <c r="Z219" s="604">
        <v>2.0156443930000001</v>
      </c>
      <c r="AA219" s="604">
        <v>2.0157209530000002</v>
      </c>
      <c r="AB219" s="604">
        <v>2.0004011570000002</v>
      </c>
      <c r="AC219" s="604">
        <v>2.0160274189999998</v>
      </c>
      <c r="AD219" s="604">
        <v>2.0015604389999999</v>
      </c>
      <c r="AE219" s="604">
        <v>1.98868705</v>
      </c>
      <c r="AF219" s="604">
        <v>1.982389865</v>
      </c>
      <c r="AG219" s="604">
        <v>1.9964550109999999</v>
      </c>
      <c r="AH219" s="604">
        <v>2.0324112460000001</v>
      </c>
      <c r="AI219" s="604">
        <v>2.0274437920000001</v>
      </c>
      <c r="AJ219" s="604">
        <v>2.0299614259999998</v>
      </c>
      <c r="AK219" s="604">
        <v>2.011918246</v>
      </c>
      <c r="AL219" s="604">
        <v>1.985562807</v>
      </c>
      <c r="AM219" s="604">
        <v>1.9412330170000001</v>
      </c>
      <c r="AN219" s="605">
        <v>1.8969480489999999</v>
      </c>
      <c r="AO219" s="605">
        <v>1.879338282</v>
      </c>
      <c r="AP219" s="605">
        <v>1.87220502</v>
      </c>
      <c r="AQ219" s="605">
        <v>1.8514009</v>
      </c>
      <c r="AR219" s="605">
        <v>1.839579262</v>
      </c>
      <c r="AS219" s="605">
        <v>1.771117807</v>
      </c>
      <c r="AT219" s="605">
        <v>1.7761394319999999</v>
      </c>
      <c r="AU219" s="605">
        <v>1.7539775630000001</v>
      </c>
      <c r="AV219" s="605">
        <v>1.7427560689999999</v>
      </c>
      <c r="AW219" s="605">
        <v>1.6604820090000001</v>
      </c>
      <c r="AX219" s="605">
        <v>1.6009529220000001</v>
      </c>
      <c r="AY219" s="605">
        <v>1.548663693</v>
      </c>
      <c r="AZ219" s="605">
        <v>1.5271628429999999</v>
      </c>
      <c r="BA219" s="605">
        <v>1.5064881409999999</v>
      </c>
      <c r="BB219" s="605">
        <v>1.44767227</v>
      </c>
    </row>
    <row r="220" spans="1:54">
      <c r="A220" s="604" t="s">
        <v>562</v>
      </c>
      <c r="B220" s="604" t="s">
        <v>561</v>
      </c>
      <c r="W220" s="604">
        <v>3.6450322858000002</v>
      </c>
      <c r="X220" s="604">
        <v>3.9044491430999999</v>
      </c>
      <c r="Y220" s="604">
        <v>3.7687039700999998</v>
      </c>
      <c r="Z220" s="604">
        <v>3.8081835043000001</v>
      </c>
      <c r="AA220" s="604">
        <v>3.9332202615999998</v>
      </c>
      <c r="AB220" s="604">
        <v>3.9730421015999999</v>
      </c>
      <c r="AC220" s="604">
        <v>4.9091108076000003</v>
      </c>
      <c r="AD220" s="604">
        <v>5.9810505325000003</v>
      </c>
      <c r="AE220" s="604">
        <v>7.4336382313999998</v>
      </c>
      <c r="AF220" s="604">
        <v>8.8350981724000004</v>
      </c>
      <c r="AG220" s="604">
        <v>10.158098952</v>
      </c>
      <c r="AH220" s="604">
        <v>10.571911318</v>
      </c>
      <c r="AI220" s="604">
        <v>10.883836502999999</v>
      </c>
      <c r="AJ220" s="604">
        <v>11.273713074</v>
      </c>
      <c r="AK220" s="604">
        <v>12.553981824999999</v>
      </c>
      <c r="AL220" s="604">
        <v>13.088595545</v>
      </c>
      <c r="AM220" s="604">
        <v>14.905300581000001</v>
      </c>
      <c r="AN220" s="605">
        <v>15.502442875</v>
      </c>
      <c r="AO220" s="605">
        <v>15.241902865</v>
      </c>
      <c r="AP220" s="605">
        <v>16.139616162999999</v>
      </c>
      <c r="AQ220" s="605">
        <v>17.330336802000001</v>
      </c>
      <c r="AR220" s="605">
        <v>17.719501222000002</v>
      </c>
      <c r="AS220" s="605">
        <v>17.208779508999999</v>
      </c>
      <c r="AT220" s="605">
        <v>16.954453216000001</v>
      </c>
      <c r="AU220" s="605">
        <v>18.194217316</v>
      </c>
      <c r="AV220" s="605">
        <v>19.716958206000001</v>
      </c>
      <c r="AW220" s="605">
        <v>20.588672663000001</v>
      </c>
      <c r="AX220" s="605">
        <v>22.403064804</v>
      </c>
      <c r="AY220" s="605">
        <v>25.415441734000002</v>
      </c>
      <c r="AZ220" s="605">
        <v>24.382422394999999</v>
      </c>
      <c r="BA220" s="605">
        <v>25.728025856999999</v>
      </c>
      <c r="BB220" s="605"/>
    </row>
    <row r="221" spans="1:54">
      <c r="A221" s="604" t="s">
        <v>560</v>
      </c>
      <c r="B221" s="604" t="s">
        <v>559</v>
      </c>
      <c r="AB221" s="604">
        <v>6.6864250052999996E-6</v>
      </c>
      <c r="AC221" s="604">
        <v>6.2773372211000001E-6</v>
      </c>
      <c r="AD221" s="604">
        <v>6.4498782146999997E-6</v>
      </c>
      <c r="AE221" s="604">
        <v>6.0732909162000002E-6</v>
      </c>
      <c r="AF221" s="604">
        <v>6.2815048994000003E-6</v>
      </c>
      <c r="AG221" s="604">
        <v>6.4285436545999997E-6</v>
      </c>
      <c r="AH221" s="604">
        <v>1.2415771651E-5</v>
      </c>
      <c r="AI221" s="604">
        <v>8.1931136080999996E-5</v>
      </c>
      <c r="AJ221" s="604">
        <v>1.0480360266E-3</v>
      </c>
      <c r="AK221" s="604">
        <v>3.2975557841999998E-3</v>
      </c>
      <c r="AL221" s="604">
        <v>1.4372737356E-2</v>
      </c>
      <c r="AM221" s="604">
        <v>7.4928184994000002E-2</v>
      </c>
      <c r="AN221" s="605">
        <v>0.12146281657000001</v>
      </c>
      <c r="AO221" s="605">
        <v>0.22498012217999999</v>
      </c>
      <c r="AP221" s="605">
        <v>0.28050314764000001</v>
      </c>
      <c r="AQ221" s="605">
        <v>0.33679976770999998</v>
      </c>
      <c r="AR221" s="605">
        <v>0.42881907421999998</v>
      </c>
      <c r="AS221" s="605">
        <v>0.50918693611999999</v>
      </c>
      <c r="AT221" s="605">
        <v>0.63787954650000001</v>
      </c>
      <c r="AU221" s="605">
        <v>0.72714992504999998</v>
      </c>
      <c r="AV221" s="605">
        <v>0.74435197034</v>
      </c>
      <c r="AW221" s="605">
        <v>1.1075591649000001</v>
      </c>
      <c r="AX221" s="605">
        <v>1.2129674201</v>
      </c>
      <c r="AY221" s="605">
        <v>1.353538358</v>
      </c>
      <c r="AZ221" s="605">
        <v>1.4975528891000001</v>
      </c>
      <c r="BA221" s="605">
        <v>1.6726645570000001</v>
      </c>
      <c r="BB221" s="605">
        <v>1.8542653386000001</v>
      </c>
    </row>
    <row r="222" spans="1:54">
      <c r="A222" s="604" t="s">
        <v>558</v>
      </c>
      <c r="B222" s="604" t="s">
        <v>557</v>
      </c>
      <c r="AE222" s="604">
        <v>39.436945983999998</v>
      </c>
      <c r="AF222" s="604">
        <v>45.835804531999997</v>
      </c>
      <c r="AG222" s="604">
        <v>54.074741817000003</v>
      </c>
      <c r="AH222" s="604">
        <v>66.999670796000004</v>
      </c>
      <c r="AI222" s="604">
        <v>82.268317780000004</v>
      </c>
      <c r="AJ222" s="604">
        <v>100.19609767999999</v>
      </c>
      <c r="AK222" s="604">
        <v>128.80467780999999</v>
      </c>
      <c r="AL222" s="604">
        <v>159.68904219000001</v>
      </c>
      <c r="AM222" s="604">
        <v>187.21575311000001</v>
      </c>
      <c r="AN222" s="605">
        <v>221.48850938999999</v>
      </c>
      <c r="AO222" s="605">
        <v>278.13457684999997</v>
      </c>
      <c r="AP222" s="605">
        <v>304.01952872999999</v>
      </c>
      <c r="AQ222" s="605">
        <v>320.11369595999997</v>
      </c>
      <c r="AR222" s="605">
        <v>329.62457275999998</v>
      </c>
      <c r="AS222" s="605">
        <v>347.38428059</v>
      </c>
      <c r="AT222" s="605">
        <v>368.96567814000002</v>
      </c>
      <c r="AU222" s="605">
        <v>384.07754872999999</v>
      </c>
      <c r="AV222" s="605">
        <v>395.62724155000001</v>
      </c>
      <c r="AW222" s="605">
        <v>403.51235407000001</v>
      </c>
      <c r="AX222" s="605">
        <v>427.32523467999999</v>
      </c>
      <c r="AY222" s="605">
        <v>460.34782844</v>
      </c>
      <c r="AZ222" s="605">
        <v>487.89188256</v>
      </c>
      <c r="BA222" s="605">
        <v>518.05910072999995</v>
      </c>
      <c r="BB222" s="605">
        <v>553.30603439000004</v>
      </c>
    </row>
    <row r="223" spans="1:54">
      <c r="A223" s="604" t="s">
        <v>556</v>
      </c>
      <c r="B223" s="604" t="s">
        <v>555</v>
      </c>
      <c r="W223" s="604">
        <v>13.159504239</v>
      </c>
      <c r="X223" s="604">
        <v>13.039193572</v>
      </c>
      <c r="Y223" s="604">
        <v>12.911997294000001</v>
      </c>
      <c r="Z223" s="604">
        <v>12.873943681</v>
      </c>
      <c r="AA223" s="604">
        <v>12.587589847</v>
      </c>
      <c r="AB223" s="604">
        <v>12.480498473999999</v>
      </c>
      <c r="AC223" s="604">
        <v>12.409350898</v>
      </c>
      <c r="AD223" s="604">
        <v>12.625550618</v>
      </c>
      <c r="AE223" s="604">
        <v>12.922763098000001</v>
      </c>
      <c r="AF223" s="604">
        <v>13.215722002</v>
      </c>
      <c r="AG223" s="604">
        <v>13.467908796</v>
      </c>
      <c r="AH223" s="604">
        <v>13.773763341</v>
      </c>
      <c r="AI223" s="604">
        <v>14.095372799</v>
      </c>
      <c r="AJ223" s="604">
        <v>14.246344316</v>
      </c>
      <c r="AK223" s="604">
        <v>14.689196687000001</v>
      </c>
      <c r="AL223" s="604">
        <v>15.157650926000001</v>
      </c>
      <c r="AM223" s="604">
        <v>15.491209855999999</v>
      </c>
      <c r="AN223" s="605">
        <v>15.815813923</v>
      </c>
      <c r="AO223" s="605">
        <v>17.037468108999999</v>
      </c>
      <c r="AP223" s="605">
        <v>16.113190703000001</v>
      </c>
      <c r="AQ223" s="605">
        <v>15.984244647000001</v>
      </c>
      <c r="AR223" s="605">
        <v>15.953356333</v>
      </c>
      <c r="AS223" s="605">
        <v>15.826665911999999</v>
      </c>
      <c r="AT223" s="605">
        <v>15.705998001999999</v>
      </c>
      <c r="AU223" s="605">
        <v>15.754034774000001</v>
      </c>
      <c r="AV223" s="605">
        <v>15.932102226</v>
      </c>
      <c r="AW223" s="605">
        <v>16.24339685</v>
      </c>
      <c r="AX223" s="605">
        <v>16.330802419000001</v>
      </c>
      <c r="AY223" s="605">
        <v>16.605608132</v>
      </c>
      <c r="AZ223" s="605">
        <v>16.708902322</v>
      </c>
      <c r="BA223" s="605">
        <v>17.199498140999999</v>
      </c>
      <c r="BB223" s="605">
        <v>17.535876353999999</v>
      </c>
    </row>
    <row r="224" spans="1:54">
      <c r="A224" s="604" t="s">
        <v>554</v>
      </c>
      <c r="B224" s="604" t="s">
        <v>553</v>
      </c>
      <c r="AN224" s="605"/>
      <c r="AO224" s="605"/>
      <c r="AP224" s="605">
        <v>0.36274308211</v>
      </c>
      <c r="AQ224" s="605">
        <v>0.36570841216</v>
      </c>
      <c r="AR224" s="605">
        <v>0.35811783082999998</v>
      </c>
      <c r="AS224" s="605">
        <v>0.35250741016999998</v>
      </c>
      <c r="AT224" s="605">
        <v>0.36150081052999999</v>
      </c>
      <c r="AU224" s="605">
        <v>0.35062037131000001</v>
      </c>
      <c r="AV224" s="605">
        <v>0.46914430000000001</v>
      </c>
      <c r="AW224" s="605">
        <v>0.46005446749000001</v>
      </c>
      <c r="AX224" s="605">
        <v>0.47231010202000001</v>
      </c>
      <c r="AY224" s="605">
        <v>0.51049589514000004</v>
      </c>
      <c r="AZ224" s="605">
        <v>0.52953292112000006</v>
      </c>
      <c r="BA224" s="605">
        <v>0.53335830061</v>
      </c>
      <c r="BB224" s="605">
        <v>0.56816660758000004</v>
      </c>
    </row>
    <row r="225" spans="1:54">
      <c r="A225" s="604" t="s">
        <v>552</v>
      </c>
      <c r="B225" s="604" t="s">
        <v>551</v>
      </c>
      <c r="W225" s="604">
        <v>157.86919888</v>
      </c>
      <c r="X225" s="604">
        <v>162.59646416000001</v>
      </c>
      <c r="Y225" s="604">
        <v>164.11982054000001</v>
      </c>
      <c r="Z225" s="604">
        <v>180.38820190999999</v>
      </c>
      <c r="AA225" s="604">
        <v>177.12617705</v>
      </c>
      <c r="AB225" s="604">
        <v>177.72341650000001</v>
      </c>
      <c r="AC225" s="604">
        <v>183.56228646</v>
      </c>
      <c r="AD225" s="604">
        <v>181.29546196000001</v>
      </c>
      <c r="AE225" s="604">
        <v>179.72468706000001</v>
      </c>
      <c r="AF225" s="604">
        <v>174.92336759</v>
      </c>
      <c r="AG225" s="604">
        <v>173.54707888999999</v>
      </c>
      <c r="AH225" s="604">
        <v>172.32641251999999</v>
      </c>
      <c r="AI225" s="604">
        <v>174.24889768</v>
      </c>
      <c r="AJ225" s="604">
        <v>156.53427536999999</v>
      </c>
      <c r="AK225" s="604">
        <v>208.39687125</v>
      </c>
      <c r="AL225" s="604">
        <v>226.23282559</v>
      </c>
      <c r="AM225" s="604">
        <v>234.27373707000001</v>
      </c>
      <c r="AN225" s="605">
        <v>234.52257917</v>
      </c>
      <c r="AO225" s="605">
        <v>253.37550002</v>
      </c>
      <c r="AP225" s="605">
        <v>252.49858671000001</v>
      </c>
      <c r="AQ225" s="605">
        <v>236.54361427000001</v>
      </c>
      <c r="AR225" s="605">
        <v>249.20285570999999</v>
      </c>
      <c r="AS225" s="605">
        <v>260.46594183000002</v>
      </c>
      <c r="AT225" s="605">
        <v>230.03263009</v>
      </c>
      <c r="AU225" s="605">
        <v>230.49137675</v>
      </c>
      <c r="AV225" s="605">
        <v>240.38134011</v>
      </c>
      <c r="AW225" s="605">
        <v>231.05141971</v>
      </c>
      <c r="AX225" s="605">
        <v>230.48826056999999</v>
      </c>
      <c r="AY225" s="605">
        <v>257.99366130999999</v>
      </c>
      <c r="AZ225" s="605">
        <v>259.74778015999999</v>
      </c>
      <c r="BA225" s="605">
        <v>262.47194271000001</v>
      </c>
      <c r="BB225" s="605">
        <v>264.50249179999997</v>
      </c>
    </row>
    <row r="226" spans="1:54">
      <c r="A226" s="604" t="s">
        <v>550</v>
      </c>
      <c r="B226" s="604" t="s">
        <v>549</v>
      </c>
      <c r="X226" s="604">
        <v>0.42968249934000002</v>
      </c>
      <c r="Y226" s="604">
        <v>0.43686080338</v>
      </c>
      <c r="Z226" s="604">
        <v>0.45493743118000002</v>
      </c>
      <c r="AA226" s="604">
        <v>0.46703342025</v>
      </c>
      <c r="AB226" s="604">
        <v>0.49958269945</v>
      </c>
      <c r="AC226" s="604">
        <v>0.56767505038999999</v>
      </c>
      <c r="AD226" s="604">
        <v>0.61224911307999996</v>
      </c>
      <c r="AE226" s="604">
        <v>0.64530327263999998</v>
      </c>
      <c r="AF226" s="604">
        <v>0.66421315776000001</v>
      </c>
      <c r="AG226" s="604">
        <v>0.71832140243999998</v>
      </c>
      <c r="AH226" s="604">
        <v>0.76044146871999996</v>
      </c>
      <c r="AI226" s="604">
        <v>0.80022004214999998</v>
      </c>
      <c r="AJ226" s="604">
        <v>0.78356767235000002</v>
      </c>
      <c r="AK226" s="604">
        <v>0.97659731171999997</v>
      </c>
      <c r="AL226" s="604">
        <v>0.92596965770999995</v>
      </c>
      <c r="AM226" s="604">
        <v>0.95602132682999996</v>
      </c>
      <c r="AN226" s="605">
        <v>0.93068000419999997</v>
      </c>
      <c r="AO226" s="605">
        <v>0.93836913763999996</v>
      </c>
      <c r="AP226" s="605">
        <v>0.98440899459999998</v>
      </c>
      <c r="AQ226" s="605">
        <v>0.99322818777999999</v>
      </c>
      <c r="AR226" s="605">
        <v>1.002556794</v>
      </c>
      <c r="AS226" s="605">
        <v>1.0732402353999999</v>
      </c>
      <c r="AT226" s="605">
        <v>1.1491940787999999</v>
      </c>
      <c r="AU226" s="605">
        <v>1.1788406543000001</v>
      </c>
      <c r="AV226" s="605">
        <v>1.204842</v>
      </c>
      <c r="AW226" s="605">
        <v>1.3742997591999999</v>
      </c>
      <c r="AX226" s="605">
        <v>1.4126634256999999</v>
      </c>
      <c r="AY226" s="605">
        <v>1.4930354115</v>
      </c>
      <c r="AZ226" s="605">
        <v>1.4431363538999999</v>
      </c>
      <c r="BA226" s="605">
        <v>1.4944049124000001</v>
      </c>
      <c r="BB226" s="605">
        <v>1.538079948</v>
      </c>
    </row>
    <row r="227" spans="1:54">
      <c r="A227" s="604" t="s">
        <v>548</v>
      </c>
      <c r="B227" s="604" t="s">
        <v>547</v>
      </c>
      <c r="W227" s="604">
        <v>1.8989168734999999</v>
      </c>
      <c r="X227" s="604">
        <v>1.8234827042999999</v>
      </c>
      <c r="Y227" s="604">
        <v>1.9272156315</v>
      </c>
      <c r="Z227" s="604">
        <v>1.9932343051999999</v>
      </c>
      <c r="AA227" s="604">
        <v>2.0269514566</v>
      </c>
      <c r="AB227" s="604">
        <v>1.9914818515999999</v>
      </c>
      <c r="AC227" s="604">
        <v>1.9235311043000001</v>
      </c>
      <c r="AD227" s="604">
        <v>1.9595285968</v>
      </c>
      <c r="AE227" s="604">
        <v>1.972257304</v>
      </c>
      <c r="AF227" s="604">
        <v>2.0372115535000002</v>
      </c>
      <c r="AG227" s="604">
        <v>2.2668525702000002</v>
      </c>
      <c r="AH227" s="604">
        <v>2.2592637051</v>
      </c>
      <c r="AI227" s="604">
        <v>2.3207347232000002</v>
      </c>
      <c r="AJ227" s="604">
        <v>2.4044423395000001</v>
      </c>
      <c r="AK227" s="604">
        <v>2.718644539</v>
      </c>
      <c r="AL227" s="604">
        <v>2.7637477160000001</v>
      </c>
      <c r="AM227" s="604">
        <v>2.8507115108000001</v>
      </c>
      <c r="AN227" s="605">
        <v>2.8242517986000002</v>
      </c>
      <c r="AO227" s="605">
        <v>2.7424409394999998</v>
      </c>
      <c r="AP227" s="605">
        <v>2.9173062429000001</v>
      </c>
      <c r="AQ227" s="605">
        <v>3.2225425955999998</v>
      </c>
      <c r="AR227" s="605">
        <v>3.2414520950000001</v>
      </c>
      <c r="AS227" s="605">
        <v>3.0218787885</v>
      </c>
      <c r="AT227" s="605">
        <v>3.2497655610999998</v>
      </c>
      <c r="AU227" s="605">
        <v>3.3614188345999998</v>
      </c>
      <c r="AV227" s="605">
        <v>3.8159779999999999</v>
      </c>
      <c r="AW227" s="605">
        <v>3.7609176831000002</v>
      </c>
      <c r="AX227" s="605">
        <v>4.1192261647999997</v>
      </c>
      <c r="AY227" s="605">
        <v>5.0225737348999999</v>
      </c>
      <c r="AZ227" s="605">
        <v>3.6370256382999999</v>
      </c>
      <c r="BA227" s="605">
        <v>3.8613225618000002</v>
      </c>
      <c r="BB227" s="605">
        <v>4.2621222121000004</v>
      </c>
    </row>
    <row r="228" spans="1:54">
      <c r="A228" s="604" t="s">
        <v>546</v>
      </c>
      <c r="B228" s="604" t="s">
        <v>545</v>
      </c>
      <c r="W228" s="604">
        <v>0.28703249296</v>
      </c>
      <c r="X228" s="604">
        <v>0.29238196867999999</v>
      </c>
      <c r="Y228" s="604">
        <v>0.31970646685999998</v>
      </c>
      <c r="Z228" s="604">
        <v>0.34660155344999999</v>
      </c>
      <c r="AA228" s="604">
        <v>0.35737652966</v>
      </c>
      <c r="AB228" s="604">
        <v>0.35926014683000002</v>
      </c>
      <c r="AC228" s="604">
        <v>0.36378163443</v>
      </c>
      <c r="AD228" s="604">
        <v>0.37170114676999999</v>
      </c>
      <c r="AE228" s="604">
        <v>0.38686565013000002</v>
      </c>
      <c r="AF228" s="604">
        <v>0.40574907185999998</v>
      </c>
      <c r="AG228" s="604">
        <v>0.40842269108000001</v>
      </c>
      <c r="AH228" s="604">
        <v>0.42279451283000002</v>
      </c>
      <c r="AI228" s="604">
        <v>0.43763991390000001</v>
      </c>
      <c r="AJ228" s="604">
        <v>0.44834172428000002</v>
      </c>
      <c r="AK228" s="604">
        <v>0.45928280967000001</v>
      </c>
      <c r="AL228" s="604">
        <v>0.47285865008</v>
      </c>
      <c r="AM228" s="604">
        <v>0.48487340240999999</v>
      </c>
      <c r="AN228" s="605">
        <v>0.54289759456999998</v>
      </c>
      <c r="AO228" s="605">
        <v>0.55193612249000001</v>
      </c>
      <c r="AP228" s="605">
        <v>0.56244166889000002</v>
      </c>
      <c r="AQ228" s="605">
        <v>0.57084341078</v>
      </c>
      <c r="AR228" s="605">
        <v>0.57420500047</v>
      </c>
      <c r="AS228" s="605">
        <v>0.57579247915999998</v>
      </c>
      <c r="AT228" s="605">
        <v>0.57483745015999999</v>
      </c>
      <c r="AU228" s="605">
        <v>0.57936544795</v>
      </c>
      <c r="AV228" s="605">
        <v>0.58128376356</v>
      </c>
      <c r="AW228" s="605">
        <v>0.58243542114000002</v>
      </c>
      <c r="AX228" s="605">
        <v>0.58062566200999999</v>
      </c>
      <c r="AY228" s="605">
        <v>0.60257981373000002</v>
      </c>
      <c r="AZ228" s="605">
        <v>0.61309873969999995</v>
      </c>
      <c r="BA228" s="605">
        <v>0.63687731607999998</v>
      </c>
      <c r="BB228" s="605">
        <v>0.64687490200999997</v>
      </c>
    </row>
    <row r="229" spans="1:54">
      <c r="A229" s="604" t="s">
        <v>544</v>
      </c>
      <c r="B229" s="604" t="s">
        <v>543</v>
      </c>
      <c r="W229" s="604">
        <v>5.5019100000000003E-5</v>
      </c>
      <c r="X229" s="604">
        <v>7.24626E-5</v>
      </c>
      <c r="Y229" s="604">
        <v>8.7578999999999996E-5</v>
      </c>
      <c r="Z229" s="604">
        <v>1.0637399999999999E-4</v>
      </c>
      <c r="AA229" s="604">
        <v>1.5197499999999999E-4</v>
      </c>
      <c r="AB229" s="604">
        <v>2.2570899999999999E-4</v>
      </c>
      <c r="AC229" s="604">
        <v>3.0025899999999999E-4</v>
      </c>
      <c r="AD229" s="604">
        <v>3.8976100000000002E-4</v>
      </c>
      <c r="AE229" s="604">
        <v>6.3801199999999998E-4</v>
      </c>
      <c r="AF229" s="604">
        <v>1.078685E-3</v>
      </c>
      <c r="AG229" s="604">
        <v>1.643575E-3</v>
      </c>
      <c r="AH229" s="604">
        <v>2.5212759999999998E-3</v>
      </c>
      <c r="AI229" s="604">
        <v>4.0320959999999998E-3</v>
      </c>
      <c r="AJ229" s="604">
        <v>6.6193620000000002E-3</v>
      </c>
      <c r="AK229" s="604">
        <v>1.3385968E-2</v>
      </c>
      <c r="AL229" s="604">
        <v>2.4549129999999999E-2</v>
      </c>
      <c r="AM229" s="604">
        <v>4.2657511000000002E-2</v>
      </c>
      <c r="AN229" s="605">
        <v>7.5953032000000004E-2</v>
      </c>
      <c r="AO229" s="605">
        <v>0.131171445</v>
      </c>
      <c r="AP229" s="605">
        <v>0.20202347100000001</v>
      </c>
      <c r="AQ229" s="605">
        <v>0.28279582599999997</v>
      </c>
      <c r="AR229" s="605">
        <v>0.42811231900000002</v>
      </c>
      <c r="AS229" s="605">
        <v>0.612620155</v>
      </c>
      <c r="AT229" s="605">
        <v>0.77332861500000005</v>
      </c>
      <c r="AU229" s="605">
        <v>0.81215322199999995</v>
      </c>
      <c r="AV229" s="605">
        <v>0.83063960400000003</v>
      </c>
      <c r="AW229" s="605">
        <v>0.848324878</v>
      </c>
      <c r="AX229" s="605">
        <v>0.86422684800000005</v>
      </c>
      <c r="AY229" s="605">
        <v>0.89006018399999998</v>
      </c>
      <c r="AZ229" s="605">
        <v>0.91718115099999997</v>
      </c>
      <c r="BA229" s="605">
        <v>0.95410651700000004</v>
      </c>
      <c r="BB229" s="605">
        <v>1.030222389</v>
      </c>
    </row>
    <row r="230" spans="1:54">
      <c r="A230" s="604" t="s">
        <v>542</v>
      </c>
      <c r="B230" s="604" t="s">
        <v>541</v>
      </c>
      <c r="AD230" s="604">
        <v>2.5148978392999997E-7</v>
      </c>
      <c r="AE230" s="604">
        <v>2.3096155045E-7</v>
      </c>
      <c r="AF230" s="604">
        <v>2.4635431453000001E-7</v>
      </c>
      <c r="AG230" s="604">
        <v>1.876635733E-7</v>
      </c>
      <c r="AH230" s="604">
        <v>3.679981742E-7</v>
      </c>
      <c r="AI230" s="604">
        <v>1.1533018212000001E-5</v>
      </c>
      <c r="AJ230" s="604">
        <v>1.392631239E-4</v>
      </c>
      <c r="AK230" s="604">
        <v>1.4362337032E-3</v>
      </c>
      <c r="AL230" s="604">
        <v>1.1308904454000001E-2</v>
      </c>
      <c r="AM230" s="604">
        <v>0.12381766984000001</v>
      </c>
      <c r="AN230" s="605">
        <v>0.19648372499</v>
      </c>
      <c r="AO230" s="605">
        <v>0.22792089851</v>
      </c>
      <c r="AP230" s="605">
        <v>0.27631715093999998</v>
      </c>
      <c r="AQ230" s="605">
        <v>0.33391177120999999</v>
      </c>
      <c r="AR230" s="605">
        <v>0.43202058615</v>
      </c>
      <c r="AS230" s="605">
        <v>0.53204732513999997</v>
      </c>
      <c r="AT230" s="605">
        <v>0.66256447785999995</v>
      </c>
      <c r="AU230" s="605">
        <v>0.76268776689999995</v>
      </c>
      <c r="AV230" s="605">
        <v>0.79005619999999999</v>
      </c>
      <c r="AW230" s="605">
        <v>0.85919985498999996</v>
      </c>
      <c r="AX230" s="605">
        <v>0.91232625951000001</v>
      </c>
      <c r="AY230" s="605">
        <v>1.4258235770000001</v>
      </c>
      <c r="AZ230" s="605">
        <v>1.5446642942</v>
      </c>
      <c r="BA230" s="605">
        <v>1.5389697488</v>
      </c>
      <c r="BB230" s="605">
        <v>1.6629318087</v>
      </c>
    </row>
    <row r="231" spans="1:54">
      <c r="A231" s="604" t="s">
        <v>540</v>
      </c>
      <c r="B231" s="604" t="s">
        <v>539</v>
      </c>
      <c r="AN231" s="605"/>
      <c r="AO231" s="605"/>
      <c r="AP231" s="605"/>
      <c r="AQ231" s="605"/>
      <c r="AR231" s="605"/>
      <c r="AS231" s="605"/>
      <c r="AT231" s="605"/>
      <c r="AU231" s="605"/>
      <c r="AV231" s="605"/>
      <c r="AW231" s="605"/>
      <c r="AX231" s="605"/>
      <c r="AY231" s="605"/>
      <c r="AZ231" s="605"/>
      <c r="BA231" s="605"/>
      <c r="BB231" s="605"/>
    </row>
    <row r="232" spans="1:54">
      <c r="A232" s="604" t="s">
        <v>538</v>
      </c>
      <c r="B232" s="604" t="s">
        <v>537</v>
      </c>
      <c r="AN232" s="605"/>
      <c r="AO232" s="605"/>
      <c r="AP232" s="605"/>
      <c r="AQ232" s="605"/>
      <c r="AR232" s="605"/>
      <c r="AS232" s="605"/>
      <c r="AT232" s="605"/>
      <c r="AU232" s="605"/>
      <c r="AV232" s="605"/>
      <c r="AW232" s="605"/>
      <c r="AX232" s="605"/>
      <c r="AY232" s="605"/>
      <c r="AZ232" s="605"/>
      <c r="BA232" s="605"/>
      <c r="BB232" s="605"/>
    </row>
    <row r="233" spans="1:54">
      <c r="A233" s="604" t="s">
        <v>536</v>
      </c>
      <c r="B233" s="604" t="s">
        <v>535</v>
      </c>
      <c r="Y233" s="604">
        <v>1.0291889588000001</v>
      </c>
      <c r="Z233" s="604">
        <v>1.4448914985000001</v>
      </c>
      <c r="AA233" s="604">
        <v>1.7445923778000001</v>
      </c>
      <c r="AB233" s="604">
        <v>3.7300499955999999</v>
      </c>
      <c r="AC233" s="604">
        <v>8.6571244725999996</v>
      </c>
      <c r="AD233" s="604">
        <v>23.633049840000002</v>
      </c>
      <c r="AE233" s="604">
        <v>66.223808341999998</v>
      </c>
      <c r="AF233" s="604">
        <v>137.5009369</v>
      </c>
      <c r="AG233" s="604">
        <v>191.26991247000001</v>
      </c>
      <c r="AH233" s="604">
        <v>233.11499104999999</v>
      </c>
      <c r="AI233" s="604">
        <v>331.19917714000002</v>
      </c>
      <c r="AJ233" s="604">
        <v>421.76552111000001</v>
      </c>
      <c r="AK233" s="604">
        <v>441.65785048999999</v>
      </c>
      <c r="AL233" s="604">
        <v>472.08676157999997</v>
      </c>
      <c r="AM233" s="604">
        <v>485.08333562000001</v>
      </c>
      <c r="AN233" s="605">
        <v>490.63957290000002</v>
      </c>
      <c r="AO233" s="605">
        <v>526.35129302999997</v>
      </c>
      <c r="AP233" s="605">
        <v>518.15810597999996</v>
      </c>
      <c r="AQ233" s="605">
        <v>563.56922537000003</v>
      </c>
      <c r="AR233" s="605">
        <v>576.06421354999998</v>
      </c>
      <c r="AS233" s="605">
        <v>548.89216375000001</v>
      </c>
      <c r="AT233" s="605">
        <v>579.53501189999997</v>
      </c>
      <c r="AU233" s="605">
        <v>651.55234512000004</v>
      </c>
      <c r="AV233" s="605">
        <v>619.64012659000002</v>
      </c>
      <c r="AW233" s="605">
        <v>614.71569989</v>
      </c>
      <c r="AX233" s="605">
        <v>641.13338491000002</v>
      </c>
      <c r="AY233" s="605">
        <v>667.20157284000004</v>
      </c>
      <c r="AZ233" s="605">
        <v>754.46118701</v>
      </c>
      <c r="BA233" s="605">
        <v>820.43045640000003</v>
      </c>
      <c r="BB233" s="605">
        <v>841.50471895999999</v>
      </c>
    </row>
    <row r="234" spans="1:54">
      <c r="A234" s="604" t="s">
        <v>534</v>
      </c>
      <c r="B234" s="604" t="s">
        <v>533</v>
      </c>
      <c r="AD234" s="604">
        <v>5.0160992863999997E-6</v>
      </c>
      <c r="AE234" s="604">
        <v>4.9305814477999997E-6</v>
      </c>
      <c r="AF234" s="604">
        <v>4.9343818290999996E-6</v>
      </c>
      <c r="AG234" s="604">
        <v>5.5309873101999997E-6</v>
      </c>
      <c r="AH234" s="604">
        <v>1.0464033207000001E-5</v>
      </c>
      <c r="AI234" s="604">
        <v>1.9074478257E-4</v>
      </c>
      <c r="AJ234" s="604">
        <v>6.4111416924999996E-3</v>
      </c>
      <c r="AK234" s="604">
        <v>6.6191218048000003E-2</v>
      </c>
      <c r="AL234" s="604">
        <v>0.33365844044999998</v>
      </c>
      <c r="AM234" s="604">
        <v>0.54471363299999997</v>
      </c>
      <c r="AN234" s="605">
        <v>0.63099984817999999</v>
      </c>
      <c r="AO234" s="605">
        <v>0.69700382656000004</v>
      </c>
      <c r="AP234" s="605">
        <v>0.87515007439000003</v>
      </c>
      <c r="AQ234" s="605">
        <v>1.0546299453000001</v>
      </c>
      <c r="AR234" s="605">
        <v>1.1338309269</v>
      </c>
      <c r="AS234" s="605">
        <v>1.1728581036000001</v>
      </c>
      <c r="AT234" s="605">
        <v>1.2430887973</v>
      </c>
      <c r="AU234" s="605">
        <v>1.3923422207</v>
      </c>
      <c r="AV234" s="605">
        <v>1.6784809618000001</v>
      </c>
      <c r="AW234" s="605">
        <v>1.8679498648999999</v>
      </c>
      <c r="AX234" s="605">
        <v>2.228354682</v>
      </c>
      <c r="AY234" s="605">
        <v>2.8033050597</v>
      </c>
      <c r="AZ234" s="605">
        <v>3.1286128671000002</v>
      </c>
      <c r="BA234" s="605">
        <v>3.5338500364000001</v>
      </c>
      <c r="BB234" s="605">
        <v>3.9963129212999999</v>
      </c>
    </row>
    <row r="235" spans="1:54">
      <c r="A235" s="604" t="s">
        <v>532</v>
      </c>
      <c r="B235" s="604" t="s">
        <v>531</v>
      </c>
      <c r="W235" s="604">
        <v>2.7026532603</v>
      </c>
      <c r="X235" s="604">
        <v>2.6453773292</v>
      </c>
      <c r="Y235" s="604">
        <v>2.5261922944999999</v>
      </c>
      <c r="Z235" s="604">
        <v>2.3421498027999998</v>
      </c>
      <c r="AA235" s="604">
        <v>2.1197274475999999</v>
      </c>
      <c r="AB235" s="604">
        <v>2.0721423915999999</v>
      </c>
      <c r="AC235" s="604">
        <v>1.9923979156</v>
      </c>
      <c r="AD235" s="604">
        <v>2.0070249805999998</v>
      </c>
      <c r="AE235" s="604">
        <v>1.9856650514</v>
      </c>
      <c r="AF235" s="604">
        <v>1.9471412392</v>
      </c>
      <c r="AG235" s="604">
        <v>1.9385739745999999</v>
      </c>
      <c r="AH235" s="604">
        <v>1.8900617946</v>
      </c>
      <c r="AI235" s="604">
        <v>1.8845177710000001</v>
      </c>
      <c r="AJ235" s="604">
        <v>1.8676563643999999</v>
      </c>
      <c r="AK235" s="604">
        <v>1.8255848392</v>
      </c>
      <c r="AL235" s="604">
        <v>1.8537916633</v>
      </c>
      <c r="AM235" s="604">
        <v>1.926695343</v>
      </c>
      <c r="AN235" s="605">
        <v>1.8722546758</v>
      </c>
      <c r="AO235" s="605">
        <v>1.7677662003000001</v>
      </c>
      <c r="AP235" s="605">
        <v>1.8893223465</v>
      </c>
      <c r="AQ235" s="605">
        <v>2.0612305062999998</v>
      </c>
      <c r="AR235" s="605">
        <v>1.9681852342999999</v>
      </c>
      <c r="AS235" s="605">
        <v>2.0097660790999998</v>
      </c>
      <c r="AT235" s="605">
        <v>2.0484616651000001</v>
      </c>
      <c r="AU235" s="605">
        <v>2.1618315295000001</v>
      </c>
      <c r="AV235" s="605">
        <v>2.438167</v>
      </c>
      <c r="AW235" s="605">
        <v>2.642735735</v>
      </c>
      <c r="AX235" s="605">
        <v>2.8921360255000002</v>
      </c>
      <c r="AY235" s="605">
        <v>3.3409191906000002</v>
      </c>
      <c r="AZ235" s="605">
        <v>2.8776536012</v>
      </c>
      <c r="BA235" s="605">
        <v>3.1017568302999998</v>
      </c>
      <c r="BB235" s="605">
        <v>3.5007048314999998</v>
      </c>
    </row>
    <row r="236" spans="1:54">
      <c r="A236" s="604" t="s">
        <v>530</v>
      </c>
      <c r="B236" s="604" t="s">
        <v>529</v>
      </c>
      <c r="W236" s="604">
        <v>0.49490253899999997</v>
      </c>
      <c r="X236" s="604">
        <v>0.50397982900000005</v>
      </c>
      <c r="Y236" s="604">
        <v>0.51022467000000005</v>
      </c>
      <c r="Z236" s="604">
        <v>0.51777341899999996</v>
      </c>
      <c r="AA236" s="604">
        <v>0.52197373000000002</v>
      </c>
      <c r="AB236" s="604">
        <v>0.53609965400000004</v>
      </c>
      <c r="AC236" s="604">
        <v>0.54231891399999999</v>
      </c>
      <c r="AD236" s="604">
        <v>0.55504877200000002</v>
      </c>
      <c r="AE236" s="604">
        <v>0.57020170999999997</v>
      </c>
      <c r="AF236" s="604">
        <v>0.58963485999999998</v>
      </c>
      <c r="AG236" s="604">
        <v>0.61156161799999997</v>
      </c>
      <c r="AH236" s="604">
        <v>0.62877701500000005</v>
      </c>
      <c r="AI236" s="604">
        <v>0.637279763</v>
      </c>
      <c r="AJ236" s="604">
        <v>0.64152879799999996</v>
      </c>
      <c r="AK236" s="604">
        <v>0.63832323000000002</v>
      </c>
      <c r="AL236" s="604">
        <v>0.64215629299999999</v>
      </c>
      <c r="AM236" s="604">
        <v>0.64212004899999997</v>
      </c>
      <c r="AN236" s="605">
        <v>0.63551774299999997</v>
      </c>
      <c r="AO236" s="605">
        <v>0.64533330300000002</v>
      </c>
      <c r="AP236" s="605">
        <v>0.65264435799999998</v>
      </c>
      <c r="AQ236" s="605">
        <v>0.63598779000000005</v>
      </c>
      <c r="AR236" s="605">
        <v>0.62668347999999996</v>
      </c>
      <c r="AS236" s="605">
        <v>0.62762742800000004</v>
      </c>
      <c r="AT236" s="605">
        <v>0.64084303799999998</v>
      </c>
      <c r="AU236" s="605">
        <v>0.63251665800000001</v>
      </c>
      <c r="AV236" s="605">
        <v>0.63617311200000004</v>
      </c>
      <c r="AW236" s="605">
        <v>0.62741626800000005</v>
      </c>
      <c r="AX236" s="605">
        <v>0.64538839299999995</v>
      </c>
      <c r="AY236" s="605">
        <v>0.65084294499999995</v>
      </c>
      <c r="AZ236" s="605">
        <v>0.65956428199999995</v>
      </c>
      <c r="BA236" s="605">
        <v>0.66729613499999996</v>
      </c>
      <c r="BB236" s="605">
        <v>0.67879725300000004</v>
      </c>
    </row>
    <row r="237" spans="1:54">
      <c r="A237" s="604" t="s">
        <v>425</v>
      </c>
      <c r="B237" s="604" t="s">
        <v>456</v>
      </c>
      <c r="W237" s="604">
        <v>1</v>
      </c>
      <c r="X237" s="604">
        <v>1</v>
      </c>
      <c r="Y237" s="604">
        <v>1</v>
      </c>
      <c r="Z237" s="604">
        <v>1</v>
      </c>
      <c r="AA237" s="604">
        <v>1</v>
      </c>
      <c r="AB237" s="604">
        <v>1</v>
      </c>
      <c r="AC237" s="604">
        <v>1</v>
      </c>
      <c r="AD237" s="604">
        <v>1</v>
      </c>
      <c r="AE237" s="604">
        <v>1</v>
      </c>
      <c r="AF237" s="604">
        <v>1</v>
      </c>
      <c r="AG237" s="604">
        <v>1</v>
      </c>
      <c r="AH237" s="604">
        <v>1</v>
      </c>
      <c r="AI237" s="604">
        <v>1</v>
      </c>
      <c r="AJ237" s="604">
        <v>1</v>
      </c>
      <c r="AK237" s="604">
        <v>1</v>
      </c>
      <c r="AL237" s="604">
        <v>1</v>
      </c>
      <c r="AM237" s="604">
        <v>1</v>
      </c>
      <c r="AN237" s="605">
        <v>1</v>
      </c>
      <c r="AO237" s="605">
        <v>1</v>
      </c>
      <c r="AP237" s="605">
        <v>1</v>
      </c>
      <c r="AQ237" s="605">
        <v>1</v>
      </c>
      <c r="AR237" s="605">
        <v>1</v>
      </c>
      <c r="AS237" s="605">
        <v>1</v>
      </c>
      <c r="AT237" s="605">
        <v>1</v>
      </c>
      <c r="AU237" s="605">
        <v>1</v>
      </c>
      <c r="AV237" s="605">
        <v>1</v>
      </c>
      <c r="AW237" s="605">
        <v>1</v>
      </c>
      <c r="AX237" s="605">
        <v>1</v>
      </c>
      <c r="AY237" s="605">
        <v>1</v>
      </c>
      <c r="AZ237" s="605">
        <v>1</v>
      </c>
      <c r="BA237" s="605">
        <v>1</v>
      </c>
      <c r="BB237" s="605">
        <v>1</v>
      </c>
    </row>
    <row r="238" spans="1:54">
      <c r="A238" s="604" t="s">
        <v>528</v>
      </c>
      <c r="B238" s="604" t="s">
        <v>527</v>
      </c>
      <c r="W238" s="604">
        <v>8.4850906881999994E-3</v>
      </c>
      <c r="X238" s="604">
        <v>9.8793746275999995E-3</v>
      </c>
      <c r="Y238" s="604">
        <v>1.100328718E-2</v>
      </c>
      <c r="Z238" s="604">
        <v>1.6271831776000001E-2</v>
      </c>
      <c r="AA238" s="604">
        <v>2.4520045242000001E-2</v>
      </c>
      <c r="AB238" s="604">
        <v>4.1404607858999999E-2</v>
      </c>
      <c r="AC238" s="604">
        <v>6.9238546484999997E-2</v>
      </c>
      <c r="AD238" s="604">
        <v>0.11622773069</v>
      </c>
      <c r="AE238" s="604">
        <v>0.19614541135999999</v>
      </c>
      <c r="AF238" s="604">
        <v>0.33284225951000002</v>
      </c>
      <c r="AG238" s="604">
        <v>0.66328428372000003</v>
      </c>
      <c r="AH238" s="604">
        <v>1.2881529563</v>
      </c>
      <c r="AI238" s="604">
        <v>2.0137795819000002</v>
      </c>
      <c r="AJ238" s="604">
        <v>2.9135360133999999</v>
      </c>
      <c r="AK238" s="604">
        <v>3.9677824386</v>
      </c>
      <c r="AL238" s="604">
        <v>5.4692513532999998</v>
      </c>
      <c r="AM238" s="604">
        <v>6.7945564395</v>
      </c>
      <c r="AN238" s="605">
        <v>8.4982254588000004</v>
      </c>
      <c r="AO238" s="605">
        <v>9.4183245448000008</v>
      </c>
      <c r="AP238" s="605">
        <v>9.6837776407000007</v>
      </c>
      <c r="AQ238" s="605">
        <v>9.8141646293000004</v>
      </c>
      <c r="AR238" s="605">
        <v>10.059791876</v>
      </c>
      <c r="AS238" s="605">
        <v>11.147933579</v>
      </c>
      <c r="AT238" s="605">
        <v>12.723957520000001</v>
      </c>
      <c r="AU238" s="605">
        <v>13.626616953999999</v>
      </c>
      <c r="AV238" s="605">
        <v>13.278247545999999</v>
      </c>
      <c r="AW238" s="605">
        <v>13.703681644</v>
      </c>
      <c r="AX238" s="605">
        <v>14.571770359</v>
      </c>
      <c r="AY238" s="605">
        <v>15.400385687</v>
      </c>
      <c r="AZ238" s="605">
        <v>16.05708534</v>
      </c>
      <c r="BA238" s="605">
        <v>16.818842725</v>
      </c>
      <c r="BB238" s="605">
        <v>17.761919244000001</v>
      </c>
    </row>
    <row r="239" spans="1:54">
      <c r="A239" s="604" t="s">
        <v>526</v>
      </c>
      <c r="B239" s="604" t="s">
        <v>525</v>
      </c>
      <c r="AD239" s="604">
        <v>1.1713746317E-3</v>
      </c>
      <c r="AE239" s="604">
        <v>1.1171602302E-3</v>
      </c>
      <c r="AF239" s="604">
        <v>1.0914947081E-3</v>
      </c>
      <c r="AG239" s="604">
        <v>1.0934623767000001E-3</v>
      </c>
      <c r="AH239" s="604">
        <v>2.0169866058000001E-3</v>
      </c>
      <c r="AI239" s="604">
        <v>1.604302288E-2</v>
      </c>
      <c r="AJ239" s="604">
        <v>0.18507097677000001</v>
      </c>
      <c r="AK239" s="604">
        <v>2.4279182766999998</v>
      </c>
      <c r="AL239" s="604">
        <v>11.174172786</v>
      </c>
      <c r="AM239" s="604">
        <v>19.934315426000001</v>
      </c>
      <c r="AN239" s="605">
        <v>32.482139564999997</v>
      </c>
      <c r="AO239" s="605">
        <v>44.524015288999998</v>
      </c>
      <c r="AP239" s="605">
        <v>63.238681186000001</v>
      </c>
      <c r="AQ239" s="605">
        <v>91.202986362000004</v>
      </c>
      <c r="AR239" s="605">
        <v>129.48182420000001</v>
      </c>
      <c r="AS239" s="605">
        <v>185.32110230000001</v>
      </c>
      <c r="AT239" s="605">
        <v>230.14432672000001</v>
      </c>
      <c r="AU239" s="605">
        <v>258.87936403999998</v>
      </c>
      <c r="AV239" s="605">
        <v>304.11810000000003</v>
      </c>
      <c r="AW239" s="605">
        <v>357.95664240999997</v>
      </c>
      <c r="AX239" s="605">
        <v>431.40686585999998</v>
      </c>
      <c r="AY239" s="605">
        <v>506.03308827000001</v>
      </c>
      <c r="AZ239" s="605">
        <v>603.22434154999996</v>
      </c>
      <c r="BA239" s="605">
        <v>716.10640748000003</v>
      </c>
      <c r="BB239" s="605">
        <v>806.08077685000001</v>
      </c>
    </row>
    <row r="240" spans="1:54">
      <c r="A240" s="604" t="s">
        <v>524</v>
      </c>
      <c r="B240" s="604" t="s">
        <v>523</v>
      </c>
      <c r="W240" s="604">
        <v>50.722348240999999</v>
      </c>
      <c r="X240" s="604">
        <v>49.830844837999997</v>
      </c>
      <c r="Y240" s="604">
        <v>46.195293413000002</v>
      </c>
      <c r="Z240" s="604">
        <v>45.241834042000001</v>
      </c>
      <c r="AA240" s="604">
        <v>48.909272520000002</v>
      </c>
      <c r="AB240" s="604">
        <v>45.826938349000002</v>
      </c>
      <c r="AC240" s="604">
        <v>43.491187652999997</v>
      </c>
      <c r="AD240" s="604">
        <v>49.206144287999997</v>
      </c>
      <c r="AE240" s="604">
        <v>52.215678187000002</v>
      </c>
      <c r="AF240" s="604">
        <v>53.567979899999997</v>
      </c>
      <c r="AG240" s="604">
        <v>51.096092990999999</v>
      </c>
      <c r="AH240" s="604">
        <v>54.504398690999999</v>
      </c>
      <c r="AI240" s="604">
        <v>54.863218207999999</v>
      </c>
      <c r="AJ240" s="604">
        <v>54.785973024999997</v>
      </c>
      <c r="AK240" s="604">
        <v>54.952475534000001</v>
      </c>
      <c r="AL240" s="604">
        <v>54.623317192999998</v>
      </c>
      <c r="AM240" s="604">
        <v>54.787853488000003</v>
      </c>
      <c r="AN240" s="605">
        <v>55.459797768999998</v>
      </c>
      <c r="AO240" s="605">
        <v>59.152704792000002</v>
      </c>
      <c r="AP240" s="605">
        <v>60.090634184000002</v>
      </c>
      <c r="AQ240" s="605">
        <v>60.102905868000001</v>
      </c>
      <c r="AR240" s="605">
        <v>60.958274174000003</v>
      </c>
      <c r="AS240" s="605">
        <v>60.985887146000003</v>
      </c>
      <c r="AT240" s="605">
        <v>60.513567143000003</v>
      </c>
      <c r="AU240" s="605">
        <v>59.827564744999997</v>
      </c>
      <c r="AV240" s="605">
        <v>58.133009999999999</v>
      </c>
      <c r="AW240" s="605">
        <v>59.122502591999996</v>
      </c>
      <c r="AX240" s="605">
        <v>60.222774692999998</v>
      </c>
      <c r="AY240" s="605">
        <v>61.727067118999997</v>
      </c>
      <c r="AZ240" s="605">
        <v>61.724826335000003</v>
      </c>
      <c r="BA240" s="605">
        <v>63.069419703999998</v>
      </c>
      <c r="BB240" s="605">
        <v>62.202356221000002</v>
      </c>
    </row>
    <row r="241" spans="1:54">
      <c r="A241" s="604" t="s">
        <v>522</v>
      </c>
      <c r="B241" s="604" t="s">
        <v>521</v>
      </c>
      <c r="W241" s="604">
        <v>3.4622002306999998E-3</v>
      </c>
      <c r="X241" s="604">
        <v>3.5728400759000001E-3</v>
      </c>
      <c r="Y241" s="604">
        <v>3.4932979446999999E-3</v>
      </c>
      <c r="Z241" s="604">
        <v>3.5821624644000001E-3</v>
      </c>
      <c r="AA241" s="604">
        <v>3.9568737381E-3</v>
      </c>
      <c r="AB241" s="604">
        <v>4.2409044234000002E-3</v>
      </c>
      <c r="AC241" s="604">
        <v>4.2684688527000001E-3</v>
      </c>
      <c r="AD241" s="604">
        <v>5.5273437691000004E-3</v>
      </c>
      <c r="AE241" s="604">
        <v>6.5040359114999996E-3</v>
      </c>
      <c r="AF241" s="604">
        <v>1.1826857452E-2</v>
      </c>
      <c r="AG241" s="604">
        <v>1.6150928671999999E-2</v>
      </c>
      <c r="AH241" s="604">
        <v>1.8970553444000001E-2</v>
      </c>
      <c r="AI241" s="604">
        <v>2.3826738765000001E-2</v>
      </c>
      <c r="AJ241" s="604">
        <v>3.0693976346999999E-2</v>
      </c>
      <c r="AK241" s="604">
        <v>4.8999975562000003E-2</v>
      </c>
      <c r="AL241" s="604">
        <v>7.2671645386000003E-2</v>
      </c>
      <c r="AM241" s="604">
        <v>0.15390020542999999</v>
      </c>
      <c r="AN241" s="605">
        <v>0.20899975783999999</v>
      </c>
      <c r="AO241" s="605">
        <v>0.24503800039000001</v>
      </c>
      <c r="AP241" s="605">
        <v>0.30475153883</v>
      </c>
      <c r="AQ241" s="605">
        <v>0.38615415305</v>
      </c>
      <c r="AR241" s="605">
        <v>0.40778955427000002</v>
      </c>
      <c r="AS241" s="605">
        <v>0.53378534067000005</v>
      </c>
      <c r="AT241" s="605">
        <v>0.70539760710999999</v>
      </c>
      <c r="AU241" s="605">
        <v>0.91906737611</v>
      </c>
      <c r="AV241" s="605">
        <v>1.1528814608</v>
      </c>
      <c r="AW241" s="605">
        <v>1.3168167311000001</v>
      </c>
      <c r="AX241" s="605">
        <v>1.4774130202</v>
      </c>
      <c r="AY241" s="605">
        <v>1.8809983995999999</v>
      </c>
      <c r="AZ241" s="605">
        <v>2.0019578944999998</v>
      </c>
      <c r="BA241" s="605">
        <v>2.9012308348000002</v>
      </c>
      <c r="BB241" s="605">
        <v>3.6368634934999999</v>
      </c>
    </row>
    <row r="242" spans="1:54">
      <c r="A242" s="604" t="s">
        <v>520</v>
      </c>
      <c r="B242" s="604" t="s">
        <v>519</v>
      </c>
      <c r="AB242" s="604">
        <v>4.0174942732999996</v>
      </c>
      <c r="AC242" s="604">
        <v>19.572424703999999</v>
      </c>
      <c r="AD242" s="604">
        <v>87.956420378999994</v>
      </c>
      <c r="AE242" s="604">
        <v>434.36649268000002</v>
      </c>
      <c r="AF242" s="604">
        <v>710.33119767999995</v>
      </c>
      <c r="AG242" s="604">
        <v>972.46430284999997</v>
      </c>
      <c r="AH242" s="604">
        <v>1622.8033994</v>
      </c>
      <c r="AI242" s="604">
        <v>2107.9113188000001</v>
      </c>
      <c r="AJ242" s="604">
        <v>2421.9061259</v>
      </c>
      <c r="AK242" s="604">
        <v>2775.9561112000001</v>
      </c>
      <c r="AL242" s="604">
        <v>3175.1167669000001</v>
      </c>
      <c r="AM242" s="604">
        <v>3391.2004124</v>
      </c>
      <c r="AN242" s="605">
        <v>3546.5622529000002</v>
      </c>
      <c r="AO242" s="605">
        <v>3806.5265923000002</v>
      </c>
      <c r="AP242" s="605">
        <v>3966.6565860000001</v>
      </c>
      <c r="AQ242" s="605">
        <v>4014.9994240999999</v>
      </c>
      <c r="AR242" s="605">
        <v>4002.4845976000001</v>
      </c>
      <c r="AS242" s="605">
        <v>4093.6657074999998</v>
      </c>
      <c r="AT242" s="605">
        <v>4277.2834587999996</v>
      </c>
      <c r="AU242" s="605">
        <v>4500.5748635</v>
      </c>
      <c r="AV242" s="605">
        <v>4712.6882084999997</v>
      </c>
      <c r="AW242" s="605">
        <v>4897.1448724000002</v>
      </c>
      <c r="AX242" s="605">
        <v>5151.2976021000004</v>
      </c>
      <c r="AY242" s="605">
        <v>6155.457437</v>
      </c>
      <c r="AZ242" s="605">
        <v>6441.7513361000001</v>
      </c>
      <c r="BA242" s="605">
        <v>7155.2092603999999</v>
      </c>
      <c r="BB242" s="605">
        <v>8459.1964860000007</v>
      </c>
    </row>
    <row r="243" spans="1:54">
      <c r="A243" s="604" t="s">
        <v>518</v>
      </c>
      <c r="B243" s="604" t="s">
        <v>517</v>
      </c>
      <c r="AN243" s="605"/>
      <c r="AO243" s="605"/>
      <c r="AP243" s="605"/>
      <c r="AQ243" s="605"/>
      <c r="AR243" s="605"/>
      <c r="AS243" s="605"/>
      <c r="AT243" s="605"/>
      <c r="AU243" s="605"/>
      <c r="AV243" s="605"/>
      <c r="AW243" s="605"/>
      <c r="AX243" s="605"/>
      <c r="AY243" s="605"/>
      <c r="AZ243" s="605"/>
      <c r="BA243" s="605"/>
      <c r="BB243" s="605"/>
    </row>
    <row r="244" spans="1:54">
      <c r="A244" s="604" t="s">
        <v>516</v>
      </c>
      <c r="B244" s="604" t="s">
        <v>515</v>
      </c>
      <c r="AK244" s="604">
        <v>1.5785475100999999</v>
      </c>
      <c r="AL244" s="604">
        <v>1.6568041166</v>
      </c>
      <c r="AM244" s="604">
        <v>1.7504550439</v>
      </c>
      <c r="AN244" s="605">
        <v>1.814327488</v>
      </c>
      <c r="AO244" s="605">
        <v>1.8743967157000001</v>
      </c>
      <c r="AP244" s="605">
        <v>1.9554272524</v>
      </c>
      <c r="AQ244" s="605">
        <v>1.9693918056999999</v>
      </c>
      <c r="AR244" s="605">
        <v>1.8885886382999999</v>
      </c>
      <c r="AS244" s="605">
        <v>1.9790805355000001</v>
      </c>
      <c r="AT244" s="605">
        <v>1.9473108699999999</v>
      </c>
      <c r="AU244" s="605">
        <v>2.0144777870000001</v>
      </c>
      <c r="AV244" s="605">
        <v>2.0451706825999998</v>
      </c>
      <c r="AW244" s="605"/>
      <c r="AX244" s="605"/>
      <c r="AY244" s="605"/>
      <c r="AZ244" s="605"/>
      <c r="BA244" s="605"/>
      <c r="BB244" s="605"/>
    </row>
    <row r="245" spans="1:54">
      <c r="A245" s="604" t="s">
        <v>514</v>
      </c>
      <c r="B245" s="604" t="s">
        <v>513</v>
      </c>
      <c r="AG245" s="604">
        <v>9.4601130221999998</v>
      </c>
      <c r="AH245" s="604">
        <v>10.246506294</v>
      </c>
      <c r="AI245" s="604">
        <v>11.356935529999999</v>
      </c>
      <c r="AJ245" s="604">
        <v>12.933191413999999</v>
      </c>
      <c r="AK245" s="604">
        <v>15.309566183999999</v>
      </c>
      <c r="AL245" s="604">
        <v>21.805382239</v>
      </c>
      <c r="AM245" s="604">
        <v>29.304340387</v>
      </c>
      <c r="AN245" s="605">
        <v>32.571135558999998</v>
      </c>
      <c r="AO245" s="605">
        <v>29.440152115</v>
      </c>
      <c r="AP245" s="605">
        <v>38.723296060999999</v>
      </c>
      <c r="AQ245" s="605">
        <v>46.752069482000003</v>
      </c>
      <c r="AR245" s="605">
        <v>46.972010052000002</v>
      </c>
      <c r="AS245" s="605">
        <v>50.248183410000003</v>
      </c>
      <c r="AT245" s="605">
        <v>54.571847314999999</v>
      </c>
      <c r="AU245" s="605">
        <v>60.570836522999997</v>
      </c>
      <c r="AV245" s="605">
        <v>69.490085186000002</v>
      </c>
      <c r="AW245" s="605">
        <v>76.466066569000006</v>
      </c>
      <c r="AX245" s="605">
        <v>82.402954348999998</v>
      </c>
      <c r="AY245" s="605">
        <v>97.050825442000004</v>
      </c>
      <c r="AZ245" s="605">
        <v>87.448589444000007</v>
      </c>
      <c r="BA245" s="605">
        <v>107.81553495</v>
      </c>
      <c r="BB245" s="605">
        <v>124.73664617</v>
      </c>
    </row>
    <row r="246" spans="1:54">
      <c r="A246" s="604" t="s">
        <v>512</v>
      </c>
      <c r="B246" s="604" t="s">
        <v>511</v>
      </c>
      <c r="W246" s="604">
        <v>0.72514514461000001</v>
      </c>
      <c r="X246" s="604">
        <v>0.71046791498999995</v>
      </c>
      <c r="Y246" s="604">
        <v>0.71077476473000001</v>
      </c>
      <c r="Z246" s="604">
        <v>0.81110395550000003</v>
      </c>
      <c r="AA246" s="604">
        <v>0.92504731823999997</v>
      </c>
      <c r="AB246" s="604">
        <v>1.2668968701000001</v>
      </c>
      <c r="AC246" s="604">
        <v>2.2551795853000001</v>
      </c>
      <c r="AD246" s="604">
        <v>3.5496787100999998</v>
      </c>
      <c r="AE246" s="604">
        <v>4.6133209635999997</v>
      </c>
      <c r="AF246" s="604">
        <v>8.0417288815999992</v>
      </c>
      <c r="AG246" s="604">
        <v>15.990773903999999</v>
      </c>
      <c r="AH246" s="604">
        <v>29.794437612999999</v>
      </c>
      <c r="AI246" s="604">
        <v>77.482313317999996</v>
      </c>
      <c r="AJ246" s="604">
        <v>184.74186044999999</v>
      </c>
      <c r="AK246" s="604">
        <v>299.48143008</v>
      </c>
      <c r="AL246" s="604">
        <v>404.01961339000002</v>
      </c>
      <c r="AM246" s="604">
        <v>487.95137604000001</v>
      </c>
      <c r="AN246" s="605">
        <v>603.04482198999995</v>
      </c>
      <c r="AO246" s="605">
        <v>710.59989917999997</v>
      </c>
      <c r="AP246" s="605">
        <v>849.86667580000005</v>
      </c>
      <c r="AQ246" s="605">
        <v>1087.7034477</v>
      </c>
      <c r="AR246" s="605">
        <v>1321.7617405000001</v>
      </c>
      <c r="AS246" s="605">
        <v>1557.5957117999999</v>
      </c>
      <c r="AT246" s="605">
        <v>1826.7633182</v>
      </c>
      <c r="AU246" s="605">
        <v>2132.1062551</v>
      </c>
      <c r="AV246" s="605">
        <v>2414.8083643</v>
      </c>
      <c r="AW246" s="605">
        <v>2650.3254442000002</v>
      </c>
      <c r="AX246" s="605">
        <v>2905.6057172999999</v>
      </c>
      <c r="AY246" s="605">
        <v>3193.2877561999999</v>
      </c>
      <c r="AZ246" s="605">
        <v>3490.1853771000001</v>
      </c>
      <c r="BA246" s="605">
        <v>3870.7500697</v>
      </c>
      <c r="BB246" s="605">
        <v>4274.8217351000003</v>
      </c>
    </row>
    <row r="247" spans="1:54">
      <c r="A247" s="604" t="s">
        <v>510</v>
      </c>
      <c r="B247" s="604" t="s">
        <v>509</v>
      </c>
    </row>
    <row r="254" spans="1:54">
      <c r="A254" s="609" t="s">
        <v>1041</v>
      </c>
    </row>
    <row r="255" spans="1:54">
      <c r="A255" s="721" t="s">
        <v>1100</v>
      </c>
    </row>
    <row r="256" spans="1:54">
      <c r="A256" s="604" t="s">
        <v>973</v>
      </c>
    </row>
    <row r="258" spans="1:1">
      <c r="A258" s="604" t="s">
        <v>1040</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L66"/>
  <sheetViews>
    <sheetView tabSelected="1" workbookViewId="0">
      <selection activeCell="B13" sqref="B13:B16"/>
    </sheetView>
  </sheetViews>
  <sheetFormatPr baseColWidth="10" defaultColWidth="8.83203125" defaultRowHeight="14" x14ac:dyDescent="0"/>
  <cols>
    <col min="1" max="1" width="64.1640625" style="8" customWidth="1"/>
    <col min="2" max="2" width="8.83203125" style="11"/>
    <col min="3" max="3" width="10.5" style="11" customWidth="1"/>
    <col min="4" max="5" width="9.6640625" style="11" customWidth="1"/>
    <col min="6" max="6" width="13.83203125" style="11" customWidth="1"/>
    <col min="7" max="7" width="15.5" style="11" customWidth="1"/>
    <col min="8" max="8" width="18.1640625" style="11" customWidth="1"/>
    <col min="9" max="10" width="11.6640625" style="11" customWidth="1"/>
    <col min="11" max="11" width="11.1640625" style="11" customWidth="1"/>
    <col min="12" max="16384" width="8.83203125" style="8"/>
  </cols>
  <sheetData>
    <row r="1" spans="1:11">
      <c r="A1" s="44" t="s">
        <v>417</v>
      </c>
      <c r="B1" s="56" t="s">
        <v>161</v>
      </c>
      <c r="C1" s="42"/>
      <c r="D1" s="42"/>
      <c r="E1" s="42"/>
      <c r="F1" s="43"/>
      <c r="G1" s="43"/>
      <c r="H1" s="43"/>
      <c r="I1" s="132"/>
      <c r="J1" s="564"/>
      <c r="K1" s="556"/>
    </row>
    <row r="2" spans="1:11">
      <c r="A2" s="58" t="s">
        <v>408</v>
      </c>
      <c r="B2" s="47" t="s">
        <v>230</v>
      </c>
      <c r="C2" s="659"/>
      <c r="D2" s="659"/>
      <c r="E2" s="659"/>
      <c r="F2" s="659"/>
      <c r="G2" s="659"/>
      <c r="H2" s="659"/>
      <c r="I2" s="55"/>
      <c r="J2" s="659"/>
      <c r="K2" s="88"/>
    </row>
    <row r="3" spans="1:11">
      <c r="A3" s="720" t="s">
        <v>1099</v>
      </c>
      <c r="B3" s="566" t="s">
        <v>464</v>
      </c>
      <c r="C3" s="61"/>
      <c r="D3" s="659"/>
      <c r="E3" s="659"/>
      <c r="F3" s="659"/>
      <c r="G3" s="659"/>
      <c r="H3" s="659"/>
      <c r="I3" s="55"/>
      <c r="J3" s="659"/>
      <c r="K3" s="88"/>
    </row>
    <row r="4" spans="1:11">
      <c r="A4" s="58"/>
      <c r="B4" s="566" t="s">
        <v>465</v>
      </c>
      <c r="C4" s="61"/>
      <c r="D4" s="659"/>
      <c r="E4" s="659"/>
      <c r="F4" s="659"/>
      <c r="G4" s="659"/>
      <c r="H4" s="659"/>
      <c r="I4" s="55"/>
      <c r="J4" s="659"/>
      <c r="K4" s="88"/>
    </row>
    <row r="5" spans="1:11">
      <c r="A5" s="58" t="s">
        <v>410</v>
      </c>
      <c r="B5" s="90" t="s">
        <v>226</v>
      </c>
      <c r="C5" s="659"/>
      <c r="D5" s="659"/>
      <c r="E5" s="659"/>
      <c r="F5" s="659"/>
      <c r="G5" s="659"/>
      <c r="H5" s="659"/>
      <c r="I5" s="55"/>
      <c r="J5" s="659"/>
      <c r="K5" s="88"/>
    </row>
    <row r="6" spans="1:11">
      <c r="A6" s="58" t="s">
        <v>411</v>
      </c>
      <c r="B6" s="555">
        <v>2005</v>
      </c>
      <c r="C6" s="62"/>
      <c r="D6" s="659"/>
      <c r="E6" s="659"/>
      <c r="F6" s="659"/>
      <c r="G6" s="659"/>
      <c r="H6" s="659"/>
      <c r="I6" s="55"/>
      <c r="J6" s="659"/>
      <c r="K6" s="88"/>
    </row>
    <row r="7" spans="1:11">
      <c r="A7" s="58" t="s">
        <v>435</v>
      </c>
      <c r="B7" s="575">
        <f>Assumptions!D5</f>
        <v>2011</v>
      </c>
      <c r="C7" s="62"/>
      <c r="D7" s="659"/>
      <c r="E7" s="659"/>
      <c r="F7" s="659"/>
      <c r="G7" s="659"/>
      <c r="H7" s="659"/>
      <c r="K7" s="311"/>
    </row>
    <row r="8" spans="1:11">
      <c r="A8" s="58" t="s">
        <v>1065</v>
      </c>
      <c r="B8" s="575" t="s">
        <v>1067</v>
      </c>
      <c r="C8" s="62"/>
      <c r="D8" s="662"/>
      <c r="E8" s="662"/>
      <c r="F8" s="662"/>
      <c r="G8" s="662"/>
      <c r="H8" s="662"/>
      <c r="I8" s="656"/>
      <c r="J8" s="657" t="s">
        <v>492</v>
      </c>
      <c r="K8" s="311"/>
    </row>
    <row r="9" spans="1:11">
      <c r="A9" s="58" t="s">
        <v>298</v>
      </c>
      <c r="B9" s="312" t="s">
        <v>1078</v>
      </c>
      <c r="C9" s="62"/>
      <c r="D9" s="659"/>
      <c r="E9" s="659"/>
      <c r="F9" s="86" t="s">
        <v>1079</v>
      </c>
      <c r="G9" s="2" t="s">
        <v>342</v>
      </c>
      <c r="H9" s="659"/>
      <c r="I9" s="658"/>
      <c r="J9" s="657" t="s">
        <v>493</v>
      </c>
      <c r="K9" s="311"/>
    </row>
    <row r="10" spans="1:11" ht="15" thickBot="1">
      <c r="A10" s="507" t="s">
        <v>430</v>
      </c>
      <c r="B10" s="512" t="s">
        <v>1066</v>
      </c>
      <c r="C10" s="509"/>
      <c r="D10" s="510"/>
      <c r="E10" s="510"/>
      <c r="F10" s="511" t="s">
        <v>1080</v>
      </c>
      <c r="G10" s="557" t="s">
        <v>466</v>
      </c>
      <c r="H10" s="510"/>
      <c r="I10" s="660"/>
      <c r="J10" s="661" t="s">
        <v>494</v>
      </c>
      <c r="K10" s="565"/>
    </row>
    <row r="11" spans="1:11">
      <c r="A11" s="9"/>
      <c r="G11" s="7"/>
      <c r="H11" s="7"/>
      <c r="I11" s="7"/>
      <c r="J11" s="7"/>
      <c r="K11" s="13"/>
    </row>
    <row r="12" spans="1:11">
      <c r="A12" s="5" t="s">
        <v>385</v>
      </c>
      <c r="B12" s="6" t="s">
        <v>412</v>
      </c>
      <c r="C12" s="6" t="s">
        <v>413</v>
      </c>
      <c r="F12" s="213"/>
      <c r="G12" s="7"/>
      <c r="H12" s="13"/>
      <c r="I12" s="12"/>
      <c r="J12" s="12"/>
      <c r="K12" s="331"/>
    </row>
    <row r="13" spans="1:11">
      <c r="A13" s="13" t="s">
        <v>3</v>
      </c>
      <c r="B13" s="238">
        <v>1.5</v>
      </c>
      <c r="C13" s="180" t="s">
        <v>445</v>
      </c>
      <c r="D13" s="7"/>
      <c r="E13" s="7"/>
      <c r="F13" s="13"/>
      <c r="G13" s="7"/>
      <c r="H13" s="13"/>
      <c r="I13" s="7"/>
      <c r="J13" s="366"/>
      <c r="K13" s="562"/>
    </row>
    <row r="14" spans="1:11">
      <c r="A14" s="8" t="s">
        <v>473</v>
      </c>
      <c r="B14" s="91">
        <v>35</v>
      </c>
      <c r="C14" s="10" t="s">
        <v>460</v>
      </c>
      <c r="D14" s="7"/>
      <c r="E14" s="7"/>
      <c r="F14" s="15"/>
      <c r="G14" s="7"/>
      <c r="H14" s="7"/>
      <c r="I14" s="7"/>
      <c r="J14" s="371"/>
      <c r="K14" s="561"/>
    </row>
    <row r="15" spans="1:11">
      <c r="A15" s="13" t="s">
        <v>469</v>
      </c>
      <c r="B15" s="238">
        <v>41</v>
      </c>
      <c r="C15" s="180" t="s">
        <v>328</v>
      </c>
      <c r="D15" s="7"/>
      <c r="E15" s="7"/>
      <c r="F15" s="15"/>
      <c r="G15" s="7"/>
      <c r="H15" s="13"/>
      <c r="I15" s="7"/>
      <c r="J15" s="570"/>
      <c r="K15" s="561"/>
    </row>
    <row r="16" spans="1:11">
      <c r="A16" s="13" t="s">
        <v>470</v>
      </c>
      <c r="B16" s="91">
        <v>35</v>
      </c>
      <c r="C16" s="180" t="s">
        <v>328</v>
      </c>
      <c r="D16" s="7"/>
      <c r="E16" s="7"/>
      <c r="F16" s="15"/>
      <c r="G16" s="7"/>
      <c r="H16" s="7"/>
      <c r="I16" s="7"/>
      <c r="J16" s="332"/>
      <c r="K16" s="561"/>
    </row>
    <row r="17" spans="1:11">
      <c r="A17" s="8" t="s">
        <v>471</v>
      </c>
      <c r="B17" s="11">
        <f>B15+B16</f>
        <v>76</v>
      </c>
      <c r="D17" s="7"/>
      <c r="E17" s="7"/>
      <c r="F17" s="15"/>
      <c r="G17" s="7"/>
      <c r="H17" s="7"/>
      <c r="I17" s="7"/>
      <c r="J17" s="332"/>
      <c r="K17" s="561"/>
    </row>
    <row r="18" spans="1:11">
      <c r="A18" s="13" t="s">
        <v>1076</v>
      </c>
      <c r="B18" s="385">
        <f>AVERAGE(42.1,41.4)</f>
        <v>41.75</v>
      </c>
      <c r="C18" s="180" t="s">
        <v>422</v>
      </c>
      <c r="D18" s="7"/>
      <c r="E18" s="7"/>
      <c r="F18" s="7"/>
      <c r="G18" s="7"/>
      <c r="H18" s="7"/>
      <c r="I18" s="7"/>
      <c r="J18" s="7"/>
      <c r="K18" s="15"/>
    </row>
    <row r="19" spans="1:11">
      <c r="A19" s="13" t="s">
        <v>472</v>
      </c>
      <c r="B19" s="348">
        <f>B18*B17</f>
        <v>3173</v>
      </c>
      <c r="C19" s="180" t="s">
        <v>422</v>
      </c>
      <c r="D19" s="7"/>
      <c r="E19" s="7"/>
      <c r="F19" s="15"/>
      <c r="G19" s="7"/>
      <c r="H19" s="13"/>
      <c r="I19" s="7"/>
      <c r="J19" s="571"/>
      <c r="K19" s="562"/>
    </row>
    <row r="20" spans="1:11">
      <c r="A20" s="13" t="s">
        <v>228</v>
      </c>
      <c r="B20" s="558">
        <v>12</v>
      </c>
      <c r="C20" s="180" t="s">
        <v>348</v>
      </c>
      <c r="D20" s="7"/>
      <c r="E20" s="7"/>
      <c r="F20" s="15"/>
      <c r="G20" s="13"/>
      <c r="H20" s="126"/>
      <c r="I20" s="7"/>
      <c r="J20" s="371"/>
      <c r="K20" s="15"/>
    </row>
    <row r="21" spans="1:11">
      <c r="D21" s="7"/>
      <c r="E21" s="7"/>
      <c r="F21" s="15"/>
      <c r="G21" s="7"/>
      <c r="H21" s="126"/>
      <c r="I21" s="7"/>
      <c r="J21" s="572"/>
      <c r="K21" s="15"/>
    </row>
    <row r="22" spans="1:11">
      <c r="A22" s="5" t="s">
        <v>481</v>
      </c>
      <c r="B22" s="6" t="s">
        <v>412</v>
      </c>
      <c r="C22" s="6" t="s">
        <v>413</v>
      </c>
      <c r="D22" s="7"/>
      <c r="E22" s="7"/>
      <c r="F22" s="15"/>
      <c r="G22" s="7"/>
      <c r="H22" s="7"/>
      <c r="I22" s="7"/>
      <c r="J22" s="332"/>
      <c r="K22" s="15"/>
    </row>
    <row r="23" spans="1:11">
      <c r="A23" s="26" t="s">
        <v>467</v>
      </c>
      <c r="B23" s="364">
        <v>2500</v>
      </c>
      <c r="C23" s="241" t="s">
        <v>198</v>
      </c>
      <c r="D23" s="7"/>
      <c r="E23" s="7"/>
      <c r="F23" s="82"/>
      <c r="G23" s="7"/>
      <c r="H23" s="7"/>
      <c r="I23" s="7"/>
      <c r="J23" s="13"/>
      <c r="K23" s="563"/>
    </row>
    <row r="24" spans="1:11">
      <c r="A24" s="13" t="s">
        <v>438</v>
      </c>
      <c r="B24" s="558">
        <v>12</v>
      </c>
      <c r="C24" s="15" t="s">
        <v>348</v>
      </c>
      <c r="D24" s="7"/>
      <c r="E24" s="7"/>
      <c r="F24" s="15"/>
      <c r="G24" s="7"/>
      <c r="H24" s="7"/>
      <c r="I24" s="7"/>
      <c r="J24" s="7"/>
      <c r="K24" s="15"/>
    </row>
    <row r="25" spans="1:11">
      <c r="A25" s="10" t="s">
        <v>482</v>
      </c>
      <c r="B25" s="370">
        <v>6</v>
      </c>
      <c r="C25" s="168" t="s">
        <v>483</v>
      </c>
      <c r="D25" s="7"/>
      <c r="E25" s="7"/>
      <c r="F25" s="7"/>
      <c r="G25" s="7"/>
      <c r="H25" s="7"/>
      <c r="I25" s="7"/>
      <c r="J25" s="7"/>
      <c r="K25" s="15"/>
    </row>
    <row r="26" spans="1:11">
      <c r="A26" s="10" t="s">
        <v>484</v>
      </c>
      <c r="B26" s="567">
        <f>400+400</f>
        <v>800</v>
      </c>
      <c r="C26" s="73" t="s">
        <v>198</v>
      </c>
      <c r="D26" s="7"/>
      <c r="E26" s="7"/>
      <c r="F26" s="7"/>
      <c r="G26" s="7"/>
      <c r="H26" s="7"/>
      <c r="I26" s="7"/>
      <c r="J26" s="7"/>
      <c r="K26" s="15"/>
    </row>
    <row r="27" spans="1:11">
      <c r="A27" s="8" t="s">
        <v>485</v>
      </c>
      <c r="B27" s="579">
        <v>1750</v>
      </c>
      <c r="C27" s="73" t="s">
        <v>198</v>
      </c>
      <c r="D27" s="7"/>
      <c r="E27" s="7"/>
      <c r="F27" s="82"/>
      <c r="G27" s="12"/>
      <c r="H27" s="12"/>
      <c r="I27" s="12"/>
      <c r="J27" s="12"/>
      <c r="K27" s="82"/>
    </row>
    <row r="28" spans="1:11">
      <c r="A28" s="8" t="s">
        <v>486</v>
      </c>
      <c r="B28" s="580">
        <f xml:space="preserve"> SUM(B26:B27)</f>
        <v>2550</v>
      </c>
      <c r="C28" s="10" t="s">
        <v>198</v>
      </c>
      <c r="D28" s="7"/>
      <c r="E28" s="7"/>
      <c r="F28" s="15"/>
      <c r="G28" s="7"/>
      <c r="H28" s="7"/>
      <c r="I28" s="7"/>
      <c r="J28" s="7"/>
      <c r="K28" s="15"/>
    </row>
    <row r="29" spans="1:11">
      <c r="D29" s="7"/>
      <c r="E29" s="7"/>
      <c r="F29" s="15"/>
      <c r="G29" s="7"/>
      <c r="H29" s="7"/>
      <c r="I29" s="7"/>
      <c r="J29" s="332"/>
      <c r="K29" s="15"/>
    </row>
    <row r="30" spans="1:11">
      <c r="A30" s="5" t="s">
        <v>294</v>
      </c>
      <c r="B30" s="6" t="s">
        <v>412</v>
      </c>
      <c r="C30" s="6" t="s">
        <v>413</v>
      </c>
      <c r="D30" s="7"/>
      <c r="E30" s="7"/>
      <c r="F30" s="15"/>
      <c r="G30" s="7"/>
      <c r="H30" s="7"/>
      <c r="I30" s="126"/>
      <c r="J30" s="366"/>
      <c r="K30" s="562"/>
    </row>
    <row r="31" spans="1:11">
      <c r="A31" s="13" t="s">
        <v>502</v>
      </c>
      <c r="B31" s="16">
        <f>Assumptions!D13</f>
        <v>0.1</v>
      </c>
      <c r="C31" s="7"/>
      <c r="D31" s="7"/>
      <c r="E31" s="7"/>
      <c r="F31" s="15"/>
      <c r="G31" s="7"/>
      <c r="H31" s="7"/>
      <c r="I31" s="126"/>
      <c r="J31" s="366"/>
      <c r="K31" s="562"/>
    </row>
    <row r="32" spans="1:11">
      <c r="A32" s="603" t="s">
        <v>506</v>
      </c>
      <c r="B32" s="21">
        <f>AVERAGE(Assumptions!C40:C45)</f>
        <v>2.2797391343554903E-2</v>
      </c>
      <c r="C32" s="7"/>
      <c r="D32" s="7"/>
      <c r="E32" s="7"/>
      <c r="F32" s="82"/>
      <c r="G32" s="12"/>
      <c r="H32" s="12"/>
      <c r="I32" s="4"/>
      <c r="J32" s="573"/>
      <c r="K32" s="563"/>
    </row>
    <row r="33" spans="1:12">
      <c r="A33" s="13" t="s">
        <v>507</v>
      </c>
      <c r="B33" s="228">
        <f>AVERAGE(Assumptions!C36:C39)</f>
        <v>2.202221500231271E-2</v>
      </c>
      <c r="D33" s="7"/>
      <c r="E33" s="7"/>
      <c r="F33" s="15"/>
      <c r="G33" s="7"/>
      <c r="H33" s="7"/>
      <c r="I33" s="126"/>
      <c r="J33" s="366"/>
      <c r="K33" s="562"/>
    </row>
    <row r="34" spans="1:12">
      <c r="A34" s="13" t="s">
        <v>508</v>
      </c>
      <c r="B34" s="21">
        <f>AVERAGE(Assumptions!C32:C39)</f>
        <v>1.9714404956414099E-2</v>
      </c>
      <c r="C34" s="7"/>
      <c r="D34" s="7"/>
      <c r="E34" s="7"/>
      <c r="F34" s="15"/>
      <c r="G34" s="7"/>
      <c r="H34" s="7"/>
      <c r="I34" s="126"/>
      <c r="J34" s="366"/>
      <c r="K34" s="562"/>
    </row>
    <row r="35" spans="1:12">
      <c r="A35" s="13" t="s">
        <v>390</v>
      </c>
      <c r="B35" s="215">
        <f>B7-B6</f>
        <v>6</v>
      </c>
      <c r="C35" s="15" t="s">
        <v>445</v>
      </c>
      <c r="D35" s="7"/>
      <c r="E35" s="7"/>
      <c r="F35" s="7"/>
      <c r="G35" s="7"/>
      <c r="H35" s="7"/>
      <c r="I35" s="7"/>
      <c r="J35" s="7"/>
      <c r="K35" s="15"/>
    </row>
    <row r="36" spans="1:12">
      <c r="A36" s="13" t="s">
        <v>503</v>
      </c>
      <c r="B36" s="240">
        <f>Assumptions!O68</f>
        <v>75.554109451431103</v>
      </c>
      <c r="C36" s="15" t="s">
        <v>227</v>
      </c>
      <c r="D36" s="7"/>
      <c r="E36" s="7"/>
      <c r="F36" s="15"/>
      <c r="G36" s="7"/>
      <c r="H36" s="7"/>
      <c r="I36" s="7"/>
      <c r="J36" s="7"/>
      <c r="K36" s="15"/>
    </row>
    <row r="37" spans="1:12">
      <c r="A37" s="8" t="s">
        <v>504</v>
      </c>
      <c r="B37" s="22">
        <f>Assumptions!U68</f>
        <v>88.810769971045602</v>
      </c>
      <c r="C37" s="15" t="s">
        <v>227</v>
      </c>
      <c r="D37" s="7"/>
      <c r="E37" s="7"/>
      <c r="F37" s="15"/>
      <c r="G37" s="7"/>
      <c r="H37" s="7"/>
      <c r="I37" s="7"/>
      <c r="J37" s="7"/>
      <c r="K37" s="15"/>
    </row>
    <row r="38" spans="1:12">
      <c r="A38" s="8" t="s">
        <v>505</v>
      </c>
      <c r="B38" s="22">
        <f>Assumptions!U69</f>
        <v>41.976491301999999</v>
      </c>
      <c r="C38" s="15" t="s">
        <v>227</v>
      </c>
      <c r="D38" s="7"/>
      <c r="E38" s="7"/>
      <c r="G38" s="7"/>
      <c r="H38" s="7"/>
      <c r="I38" s="7"/>
    </row>
    <row r="39" spans="1:12">
      <c r="B39" s="24"/>
      <c r="K39" s="7"/>
    </row>
    <row r="40" spans="1:12" ht="42">
      <c r="A40" s="3" t="s">
        <v>361</v>
      </c>
      <c r="B40" s="3" t="s">
        <v>449</v>
      </c>
      <c r="C40" s="3" t="s">
        <v>458</v>
      </c>
      <c r="D40" s="3" t="s">
        <v>450</v>
      </c>
      <c r="E40" s="3" t="s">
        <v>459</v>
      </c>
      <c r="F40" s="3" t="s">
        <v>432</v>
      </c>
      <c r="G40" s="3" t="s">
        <v>420</v>
      </c>
      <c r="H40" s="3" t="s">
        <v>433</v>
      </c>
      <c r="I40" s="3" t="s">
        <v>434</v>
      </c>
      <c r="J40" s="3" t="s">
        <v>452</v>
      </c>
      <c r="K40" s="122"/>
    </row>
    <row r="41" spans="1:12">
      <c r="A41" s="309" t="s">
        <v>0</v>
      </c>
      <c r="B41" s="383">
        <f>B23*B24</f>
        <v>30000</v>
      </c>
      <c r="C41" s="561" t="s">
        <v>198</v>
      </c>
      <c r="D41" s="29">
        <f>B16</f>
        <v>35</v>
      </c>
      <c r="E41" s="242">
        <v>1.5</v>
      </c>
      <c r="F41" s="243">
        <f>B:B*D:D</f>
        <v>1050000</v>
      </c>
      <c r="G41" s="245">
        <f>F:F/$B$36</f>
        <v>13897.324812953791</v>
      </c>
      <c r="H41" s="245">
        <f>G:G</f>
        <v>13897.324812953791</v>
      </c>
      <c r="I41" s="393">
        <f>H:H+((H:H*0.5)/((1+$B$31)))</f>
        <v>20214.290637023696</v>
      </c>
      <c r="J41" s="298">
        <f>I:I*(1+$B$32)^$B$35</f>
        <v>23141.748833408827</v>
      </c>
      <c r="K41" s="310" t="s">
        <v>330</v>
      </c>
    </row>
    <row r="42" spans="1:12">
      <c r="A42" s="10" t="s">
        <v>1</v>
      </c>
      <c r="B42" s="383">
        <f>B28</f>
        <v>2550</v>
      </c>
      <c r="C42" s="561" t="str">
        <f>C26</f>
        <v>2005 Ksh</v>
      </c>
      <c r="D42" s="29">
        <f>B14*B25</f>
        <v>210</v>
      </c>
      <c r="E42" s="242">
        <f>B13</f>
        <v>1.5</v>
      </c>
      <c r="F42" s="243">
        <f>B:B*D:D</f>
        <v>535500</v>
      </c>
      <c r="G42" s="245">
        <f>F:F/$B$36</f>
        <v>7087.6356546064335</v>
      </c>
      <c r="H42" s="245">
        <f>G:G</f>
        <v>7087.6356546064335</v>
      </c>
      <c r="I42" s="393">
        <f>H:H+((H:H*0.5)/((1+$B$31)))</f>
        <v>10309.288224882084</v>
      </c>
      <c r="J42" s="298">
        <f>I:I*(1+$B$32)^$B$35</f>
        <v>11802.291905038501</v>
      </c>
      <c r="K42" s="310" t="s">
        <v>330</v>
      </c>
      <c r="L42" s="8" t="s">
        <v>418</v>
      </c>
    </row>
    <row r="43" spans="1:12" s="13" customFormat="1">
      <c r="A43" s="15" t="s">
        <v>468</v>
      </c>
      <c r="B43" s="383">
        <f>B28</f>
        <v>2550</v>
      </c>
      <c r="C43" s="168" t="str">
        <f>C28</f>
        <v>2005 Ksh</v>
      </c>
      <c r="D43" s="126">
        <f>B14</f>
        <v>35</v>
      </c>
      <c r="E43" s="126">
        <v>1</v>
      </c>
      <c r="F43" s="243">
        <f>B:B*D:D</f>
        <v>89250</v>
      </c>
      <c r="G43" s="245">
        <f>F:F/$B$36</f>
        <v>1181.2726091010722</v>
      </c>
      <c r="H43" s="245">
        <f>G:G</f>
        <v>1181.2726091010722</v>
      </c>
      <c r="I43" s="393">
        <f>H:H</f>
        <v>1181.2726091010722</v>
      </c>
      <c r="J43" s="298">
        <f>I:I*(1+$B$32)^$B$35</f>
        <v>1352.3459474523283</v>
      </c>
      <c r="K43" s="310" t="s">
        <v>330</v>
      </c>
    </row>
    <row r="46" spans="1:12">
      <c r="B46" s="36"/>
      <c r="J46" s="37"/>
      <c r="K46" s="386"/>
    </row>
    <row r="47" spans="1:12">
      <c r="A47" s="5" t="s">
        <v>444</v>
      </c>
      <c r="B47" s="38" t="s">
        <v>412</v>
      </c>
      <c r="C47" s="6" t="s">
        <v>413</v>
      </c>
      <c r="D47" s="6" t="s">
        <v>327</v>
      </c>
      <c r="E47" s="6" t="s">
        <v>383</v>
      </c>
      <c r="G47" s="7"/>
      <c r="H47" s="7"/>
      <c r="I47" s="7"/>
      <c r="J47" s="39"/>
      <c r="K47" s="8"/>
    </row>
    <row r="48" spans="1:12">
      <c r="A48" s="8" t="s">
        <v>353</v>
      </c>
      <c r="B48" s="577">
        <v>0.248</v>
      </c>
      <c r="C48" s="10" t="s">
        <v>85</v>
      </c>
      <c r="D48" s="11" t="s">
        <v>343</v>
      </c>
      <c r="E48" s="238">
        <v>9.1999999999999998E-2</v>
      </c>
      <c r="G48" s="7"/>
      <c r="H48" s="7"/>
      <c r="I48" s="7"/>
      <c r="J48" s="7"/>
      <c r="K48" s="8"/>
    </row>
    <row r="49" spans="1:11" s="13" customFormat="1">
      <c r="A49" s="8" t="s">
        <v>489</v>
      </c>
      <c r="B49" s="578">
        <f>B48/(1+$B$31)</f>
        <v>0.22545454545454544</v>
      </c>
      <c r="C49" s="719" t="s">
        <v>85</v>
      </c>
      <c r="D49" s="7"/>
      <c r="E49" s="7"/>
      <c r="F49" s="7"/>
      <c r="G49" s="7"/>
      <c r="H49" s="7"/>
      <c r="I49" s="7"/>
      <c r="J49" s="7"/>
    </row>
    <row r="50" spans="1:11">
      <c r="A50" s="8" t="s">
        <v>4</v>
      </c>
      <c r="B50" s="207">
        <f>(B49*B19)</f>
        <v>715.36727272727262</v>
      </c>
      <c r="C50" s="10" t="s">
        <v>85</v>
      </c>
      <c r="G50" s="7"/>
      <c r="H50" s="7"/>
      <c r="I50" s="7"/>
      <c r="J50" s="7"/>
      <c r="K50" s="8"/>
    </row>
    <row r="51" spans="1:11">
      <c r="B51" s="207"/>
      <c r="C51" s="10"/>
      <c r="G51" s="7"/>
      <c r="H51" s="7"/>
      <c r="I51" s="7"/>
      <c r="J51" s="7"/>
      <c r="K51" s="8"/>
    </row>
    <row r="52" spans="1:11">
      <c r="A52" s="8" t="s">
        <v>490</v>
      </c>
      <c r="B52" s="247">
        <f>B48+(1.645*E48)</f>
        <v>0.39934000000000003</v>
      </c>
      <c r="C52" s="10" t="s">
        <v>85</v>
      </c>
      <c r="G52" s="7"/>
      <c r="H52" s="7"/>
      <c r="I52" s="7"/>
      <c r="J52" s="7"/>
      <c r="K52" s="8"/>
    </row>
    <row r="53" spans="1:11">
      <c r="A53" s="8" t="s">
        <v>1077</v>
      </c>
      <c r="B53" s="578">
        <f>B52/(1+$B$31)</f>
        <v>0.36303636363636366</v>
      </c>
      <c r="C53" s="719" t="s">
        <v>85</v>
      </c>
      <c r="G53" s="7"/>
      <c r="H53" s="7"/>
      <c r="I53" s="7"/>
      <c r="J53" s="7"/>
      <c r="K53" s="8"/>
    </row>
    <row r="54" spans="1:11">
      <c r="A54" s="8" t="s">
        <v>491</v>
      </c>
      <c r="B54" s="247">
        <f>B48-(1.645*E48)</f>
        <v>9.6659999999999996E-2</v>
      </c>
      <c r="C54" s="10" t="s">
        <v>1068</v>
      </c>
      <c r="G54" s="7"/>
      <c r="H54" s="7"/>
      <c r="I54" s="7"/>
      <c r="J54" s="7"/>
      <c r="K54" s="8"/>
    </row>
    <row r="55" spans="1:11">
      <c r="A55" s="8" t="s">
        <v>501</v>
      </c>
      <c r="B55" s="578">
        <f>B54/(1+$B$31)</f>
        <v>8.7872727272727255E-2</v>
      </c>
      <c r="C55" s="719" t="s">
        <v>85</v>
      </c>
      <c r="G55" s="7"/>
      <c r="H55" s="7"/>
      <c r="I55" s="7"/>
      <c r="J55" s="7"/>
      <c r="K55" s="8"/>
    </row>
    <row r="56" spans="1:11" ht="15" thickBot="1">
      <c r="B56" s="41"/>
      <c r="C56" s="10"/>
      <c r="G56" s="7"/>
      <c r="H56" s="7"/>
      <c r="I56" s="7"/>
      <c r="J56" s="7"/>
      <c r="K56" s="8"/>
    </row>
    <row r="57" spans="1:11" ht="57" thickBot="1">
      <c r="A57" s="67" t="s">
        <v>441</v>
      </c>
      <c r="B57" s="668" t="s">
        <v>446</v>
      </c>
      <c r="C57" s="669" t="s">
        <v>447</v>
      </c>
      <c r="D57" s="670"/>
      <c r="E57" s="28"/>
      <c r="F57" s="103" t="s">
        <v>109</v>
      </c>
      <c r="G57" s="104" t="s">
        <v>1062</v>
      </c>
      <c r="H57" s="104" t="s">
        <v>1063</v>
      </c>
      <c r="I57" s="105" t="s">
        <v>1064</v>
      </c>
      <c r="J57" s="13"/>
    </row>
    <row r="58" spans="1:11">
      <c r="A58" s="44" t="s">
        <v>440</v>
      </c>
      <c r="B58" s="218">
        <f>SUM(J41:J43)</f>
        <v>36296.386685899655</v>
      </c>
      <c r="C58" s="218">
        <f>B58*$B$37/$B$38</f>
        <v>76793.222795826441</v>
      </c>
      <c r="D58" s="559" t="s">
        <v>479</v>
      </c>
      <c r="E58" s="72"/>
      <c r="F58" s="108" t="s">
        <v>364</v>
      </c>
      <c r="G58" s="128">
        <f>B49</f>
        <v>0.22545454545454544</v>
      </c>
      <c r="H58" s="586">
        <f>$B$58/(G:G*$B$19)</f>
        <v>50.738114629598563</v>
      </c>
      <c r="I58" s="600">
        <f>100/H:H</f>
        <v>1.9709049248287214</v>
      </c>
      <c r="J58" s="386"/>
    </row>
    <row r="59" spans="1:11">
      <c r="A59" s="45" t="s">
        <v>448</v>
      </c>
      <c r="B59" s="218">
        <f>SUM(J41:J43)</f>
        <v>36296.386685899655</v>
      </c>
      <c r="C59" s="218">
        <f>B59*$B$37/$B$38</f>
        <v>76793.222795826441</v>
      </c>
      <c r="D59" s="71" t="s">
        <v>479</v>
      </c>
      <c r="E59" s="72"/>
      <c r="F59" s="108" t="s">
        <v>365</v>
      </c>
      <c r="G59" s="129">
        <f>B53</f>
        <v>0.36303636363636366</v>
      </c>
      <c r="H59" s="586">
        <f>$B$58/(G:G*$B$19)</f>
        <v>31.50962194656293</v>
      </c>
      <c r="I59" s="600">
        <f>100/H:H</f>
        <v>3.173633760810894</v>
      </c>
    </row>
    <row r="60" spans="1:11" ht="15" thickBot="1">
      <c r="A60" s="50" t="s">
        <v>392</v>
      </c>
      <c r="B60" s="546" t="s">
        <v>322</v>
      </c>
      <c r="C60" s="347" t="s">
        <v>322</v>
      </c>
      <c r="D60" s="71" t="s">
        <v>454</v>
      </c>
      <c r="E60" s="72"/>
      <c r="F60" s="114" t="s">
        <v>366</v>
      </c>
      <c r="G60" s="554">
        <f>B55</f>
        <v>8.7872727272727255E-2</v>
      </c>
      <c r="H60" s="587">
        <f>$B$58/(G:G*$B$19)</f>
        <v>130.17848570391521</v>
      </c>
      <c r="I60" s="601">
        <f>100/H:H</f>
        <v>0.76817608884654909</v>
      </c>
    </row>
    <row r="61" spans="1:11">
      <c r="A61" s="127" t="s">
        <v>441</v>
      </c>
      <c r="B61" s="583">
        <f>B58/B50</f>
        <v>50.738114629598563</v>
      </c>
      <c r="C61" s="583">
        <f>B61*$B$37/$B$38</f>
        <v>107.34796757343855</v>
      </c>
      <c r="D61" s="559" t="s">
        <v>480</v>
      </c>
      <c r="E61" s="72"/>
      <c r="F61" s="576"/>
      <c r="G61" s="576"/>
      <c r="H61" s="576"/>
      <c r="J61" s="8"/>
    </row>
    <row r="62" spans="1:11">
      <c r="A62" s="45" t="s">
        <v>1060</v>
      </c>
      <c r="B62" s="584">
        <f>B59/B50</f>
        <v>50.738114629598563</v>
      </c>
      <c r="C62" s="584">
        <f>B62*$B$37/$B$38</f>
        <v>107.34796757343855</v>
      </c>
      <c r="D62" s="71" t="s">
        <v>480</v>
      </c>
      <c r="E62" s="72"/>
      <c r="F62" s="54"/>
      <c r="G62" s="54"/>
      <c r="H62" s="54"/>
      <c r="I62" s="11" t="s">
        <v>418</v>
      </c>
      <c r="J62" s="8"/>
    </row>
    <row r="63" spans="1:11" ht="15" thickBot="1">
      <c r="A63" s="50" t="s">
        <v>1061</v>
      </c>
      <c r="B63" s="542" t="s">
        <v>322</v>
      </c>
      <c r="C63" s="543" t="s">
        <v>322</v>
      </c>
      <c r="D63" s="545" t="s">
        <v>480</v>
      </c>
      <c r="E63" s="72"/>
      <c r="F63" s="576"/>
      <c r="G63" s="576"/>
      <c r="H63" s="576"/>
      <c r="J63" s="8"/>
    </row>
    <row r="64" spans="1:11">
      <c r="A64" s="55"/>
      <c r="B64" s="576"/>
      <c r="C64" s="576"/>
      <c r="D64" s="576"/>
      <c r="E64" s="576"/>
      <c r="G64" s="576"/>
      <c r="H64" s="576"/>
      <c r="I64" s="576"/>
      <c r="J64" s="8"/>
      <c r="K64" s="8"/>
    </row>
    <row r="65" spans="1:11">
      <c r="A65" s="55"/>
      <c r="B65" s="576"/>
      <c r="C65" s="576"/>
      <c r="D65" s="576"/>
      <c r="E65" s="576"/>
      <c r="J65" s="8"/>
      <c r="K65" s="8"/>
    </row>
    <row r="66" spans="1:11">
      <c r="J66" s="8"/>
      <c r="K66" s="8"/>
    </row>
  </sheetData>
  <pageMargins left="0.25" right="0.25" top="0.75" bottom="0.75" header="0.3" footer="0.3"/>
  <pageSetup scale="69" fitToHeight="0" orientation="landscape"/>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417</v>
      </c>
      <c r="B1" s="56" t="s">
        <v>377</v>
      </c>
      <c r="C1" s="42"/>
      <c r="D1" s="42"/>
      <c r="E1" s="42"/>
      <c r="F1" s="43"/>
      <c r="G1" s="43"/>
      <c r="H1" s="43"/>
      <c r="I1" s="43"/>
      <c r="J1" s="43"/>
      <c r="K1" s="548"/>
    </row>
    <row r="2" spans="1:13">
      <c r="A2" s="58" t="s">
        <v>408</v>
      </c>
      <c r="B2" s="47" t="s">
        <v>388</v>
      </c>
      <c r="C2" s="569"/>
      <c r="D2" s="569"/>
      <c r="E2" s="569"/>
      <c r="F2" s="569"/>
      <c r="G2" s="569"/>
      <c r="H2" s="569"/>
      <c r="I2" s="569"/>
      <c r="J2" s="569"/>
      <c r="K2" s="59"/>
    </row>
    <row r="3" spans="1:13">
      <c r="A3" s="58" t="s">
        <v>409</v>
      </c>
      <c r="B3" s="60">
        <v>40118</v>
      </c>
      <c r="C3" s="61"/>
      <c r="D3" s="569"/>
      <c r="E3" s="569"/>
      <c r="F3" s="569"/>
      <c r="G3" s="569"/>
      <c r="H3" s="569"/>
      <c r="I3" s="569"/>
      <c r="J3" s="569"/>
      <c r="K3" s="59"/>
    </row>
    <row r="4" spans="1:13">
      <c r="A4" s="58" t="s">
        <v>410</v>
      </c>
      <c r="B4" s="47" t="s">
        <v>406</v>
      </c>
      <c r="C4" s="569"/>
      <c r="D4" s="569"/>
      <c r="E4" s="569"/>
      <c r="F4" s="569"/>
      <c r="G4" s="569"/>
      <c r="H4" s="569"/>
      <c r="I4" s="569"/>
      <c r="J4" s="569"/>
      <c r="K4" s="59"/>
    </row>
    <row r="5" spans="1:13">
      <c r="A5" s="58" t="s">
        <v>411</v>
      </c>
      <c r="B5" s="90">
        <v>2002</v>
      </c>
      <c r="C5" s="62"/>
      <c r="D5" s="569"/>
      <c r="E5" s="569"/>
      <c r="F5" s="569"/>
      <c r="G5" s="569"/>
      <c r="H5" s="569"/>
      <c r="I5" s="569"/>
      <c r="J5" s="569"/>
      <c r="K5" s="59"/>
    </row>
    <row r="6" spans="1:13">
      <c r="A6" s="58" t="s">
        <v>435</v>
      </c>
      <c r="B6" s="47" t="e">
        <f>#REF!</f>
        <v>#REF!</v>
      </c>
      <c r="C6" s="62"/>
      <c r="D6" s="569"/>
      <c r="E6" s="86" t="s">
        <v>265</v>
      </c>
      <c r="F6" s="90" t="s">
        <v>183</v>
      </c>
      <c r="G6" s="569"/>
      <c r="H6" s="569"/>
      <c r="I6" s="569"/>
      <c r="J6" s="569"/>
      <c r="K6" s="59"/>
    </row>
    <row r="7" spans="1:13" ht="15" thickBot="1">
      <c r="A7" s="507" t="s">
        <v>430</v>
      </c>
      <c r="B7" s="508" t="s">
        <v>208</v>
      </c>
      <c r="C7" s="509"/>
      <c r="D7" s="510"/>
      <c r="E7" s="511" t="s">
        <v>304</v>
      </c>
      <c r="F7" s="550" t="s">
        <v>184</v>
      </c>
      <c r="G7" s="510"/>
      <c r="H7" s="510"/>
      <c r="I7" s="510"/>
      <c r="J7" s="510"/>
      <c r="K7" s="551"/>
    </row>
    <row r="8" spans="1:13">
      <c r="A8" s="9"/>
      <c r="M8" s="13"/>
    </row>
    <row r="9" spans="1:13" ht="12.75" customHeight="1">
      <c r="A9" s="5" t="s">
        <v>385</v>
      </c>
      <c r="B9" s="6" t="s">
        <v>412</v>
      </c>
      <c r="C9" s="6" t="s">
        <v>413</v>
      </c>
    </row>
    <row r="10" spans="1:13" ht="12.75" customHeight="1">
      <c r="A10" s="8" t="s">
        <v>421</v>
      </c>
      <c r="B10" s="91">
        <v>1</v>
      </c>
      <c r="C10" s="585" t="s">
        <v>394</v>
      </c>
      <c r="M10" s="9"/>
    </row>
    <row r="11" spans="1:13" ht="12.75" customHeight="1">
      <c r="A11" s="8" t="s">
        <v>380</v>
      </c>
      <c r="B11" s="91">
        <v>12</v>
      </c>
      <c r="C11" s="585" t="s">
        <v>460</v>
      </c>
      <c r="D11" s="7"/>
      <c r="E11" s="92"/>
      <c r="F11" s="7"/>
    </row>
    <row r="12" spans="1:13" ht="12.75" customHeight="1">
      <c r="A12" s="8" t="s">
        <v>381</v>
      </c>
      <c r="B12" s="91">
        <v>932</v>
      </c>
      <c r="C12" s="585" t="s">
        <v>382</v>
      </c>
      <c r="L12" s="93"/>
    </row>
    <row r="13" spans="1:13" ht="12.75" customHeight="1">
      <c r="A13" s="8" t="s">
        <v>357</v>
      </c>
      <c r="B13" s="94">
        <v>350</v>
      </c>
      <c r="C13" s="585" t="s">
        <v>283</v>
      </c>
      <c r="L13" s="93"/>
    </row>
    <row r="14" spans="1:13" ht="12.75" customHeight="1">
      <c r="A14" s="8" t="s">
        <v>187</v>
      </c>
      <c r="B14" s="333">
        <f>52/12</f>
        <v>4.333333333333333</v>
      </c>
      <c r="C14" s="585" t="s">
        <v>166</v>
      </c>
      <c r="L14" s="93"/>
    </row>
    <row r="15" spans="1:13" ht="12.75" customHeight="1">
      <c r="A15" s="8" t="s">
        <v>167</v>
      </c>
      <c r="B15" s="336" t="e">
        <f>#REF!</f>
        <v>#REF!</v>
      </c>
      <c r="C15" s="585" t="s">
        <v>305</v>
      </c>
      <c r="L15" s="93"/>
    </row>
    <row r="16" spans="1:13" ht="12.75" customHeight="1">
      <c r="A16" s="8" t="s">
        <v>285</v>
      </c>
      <c r="B16" s="19" t="e">
        <f>B13/(B14*B15)</f>
        <v>#REF!</v>
      </c>
      <c r="C16" s="585" t="s">
        <v>283</v>
      </c>
      <c r="K16" s="93"/>
    </row>
    <row r="17" spans="1:12" ht="12.75" customHeight="1">
      <c r="A17" s="8" t="s">
        <v>286</v>
      </c>
      <c r="B17" s="95">
        <v>2</v>
      </c>
      <c r="C17" s="585" t="s">
        <v>305</v>
      </c>
      <c r="L17" s="93"/>
    </row>
    <row r="18" spans="1:12" ht="12.75" customHeight="1">
      <c r="A18" s="8" t="s">
        <v>358</v>
      </c>
      <c r="B18" s="95">
        <v>0.5</v>
      </c>
      <c r="C18" s="585" t="s">
        <v>305</v>
      </c>
      <c r="L18" s="93"/>
    </row>
    <row r="19" spans="1:12" ht="12.75" customHeight="1">
      <c r="B19" s="96"/>
      <c r="C19" s="585"/>
      <c r="L19" s="93"/>
    </row>
    <row r="20" spans="1:12" ht="12.75" customHeight="1">
      <c r="A20" s="8" t="s">
        <v>359</v>
      </c>
      <c r="B20" s="149">
        <v>436.86</v>
      </c>
      <c r="C20" s="585" t="s">
        <v>360</v>
      </c>
      <c r="K20" s="11"/>
      <c r="L20" s="93"/>
    </row>
    <row r="21" spans="1:12" ht="12.75" customHeight="1">
      <c r="B21" s="337"/>
      <c r="C21" s="585"/>
      <c r="K21" s="11"/>
      <c r="L21" s="93"/>
    </row>
    <row r="22" spans="1:12" ht="12.75" customHeight="1">
      <c r="A22" s="5" t="s">
        <v>294</v>
      </c>
      <c r="B22" s="6"/>
      <c r="C22" s="77"/>
      <c r="K22" s="11"/>
      <c r="L22" s="93"/>
    </row>
    <row r="23" spans="1:12" ht="12.75" customHeight="1">
      <c r="A23" s="8" t="s">
        <v>397</v>
      </c>
      <c r="B23" s="97" t="e">
        <f>#REF!</f>
        <v>#REF!</v>
      </c>
      <c r="C23" s="585" t="s">
        <v>398</v>
      </c>
      <c r="G23" s="8"/>
      <c r="H23" s="8"/>
      <c r="I23" s="8"/>
      <c r="L23" s="93"/>
    </row>
    <row r="24" spans="1:12" ht="12.75" customHeight="1">
      <c r="A24" s="8" t="s">
        <v>399</v>
      </c>
      <c r="B24" s="98" t="e">
        <f>#REF!</f>
        <v>#REF!</v>
      </c>
      <c r="C24" s="585" t="s">
        <v>398</v>
      </c>
      <c r="G24" s="8"/>
      <c r="H24" s="8"/>
      <c r="I24" s="8"/>
      <c r="L24" s="93"/>
    </row>
    <row r="25" spans="1:12" ht="12.75" customHeight="1">
      <c r="A25" s="8" t="s">
        <v>400</v>
      </c>
      <c r="B25" s="98" t="e">
        <f>#REF!</f>
        <v>#REF!</v>
      </c>
      <c r="C25" s="585" t="s">
        <v>398</v>
      </c>
      <c r="L25" s="93"/>
    </row>
    <row r="26" spans="1:12" ht="12.75" customHeight="1">
      <c r="A26" s="8" t="s">
        <v>401</v>
      </c>
      <c r="B26" s="11" t="e">
        <f>B6-B5</f>
        <v>#REF!</v>
      </c>
      <c r="L26" s="99"/>
    </row>
    <row r="27" spans="1:12" ht="12.75" customHeight="1">
      <c r="A27" s="8" t="s">
        <v>163</v>
      </c>
      <c r="B27" s="21" t="e">
        <f>AVERAGE(#REF!)</f>
        <v>#REF!</v>
      </c>
    </row>
    <row r="28" spans="1:12" ht="12.75" customHeight="1">
      <c r="A28" s="8" t="s">
        <v>153</v>
      </c>
      <c r="B28" s="21" t="e">
        <f>AVERAGE(#REF!)</f>
        <v>#REF!</v>
      </c>
    </row>
    <row r="29" spans="1:12" ht="12.75" customHeight="1">
      <c r="A29" s="8" t="s">
        <v>407</v>
      </c>
      <c r="B29" s="24" t="e">
        <f>#REF!</f>
        <v>#REF!</v>
      </c>
    </row>
    <row r="30" spans="1:12" s="25" customFormat="1" ht="12.75" customHeight="1">
      <c r="A30" s="8"/>
      <c r="B30" s="24"/>
      <c r="C30" s="11"/>
      <c r="D30" s="11"/>
      <c r="E30" s="11"/>
      <c r="F30" s="11"/>
      <c r="G30" s="11"/>
      <c r="H30" s="11"/>
      <c r="I30" s="11"/>
      <c r="J30" s="11"/>
      <c r="K30" s="8"/>
    </row>
    <row r="31" spans="1:12" ht="70">
      <c r="A31" s="3" t="s">
        <v>361</v>
      </c>
      <c r="B31" s="3" t="s">
        <v>449</v>
      </c>
      <c r="C31" s="3" t="s">
        <v>362</v>
      </c>
      <c r="D31" s="3" t="s">
        <v>450</v>
      </c>
      <c r="E31" s="3" t="s">
        <v>363</v>
      </c>
      <c r="F31" s="3" t="s">
        <v>432</v>
      </c>
      <c r="G31" s="3" t="s">
        <v>420</v>
      </c>
      <c r="H31" s="3" t="s">
        <v>433</v>
      </c>
      <c r="I31" s="3" t="s">
        <v>434</v>
      </c>
      <c r="J31" s="3" t="s">
        <v>452</v>
      </c>
      <c r="K31" s="3" t="s">
        <v>329</v>
      </c>
    </row>
    <row r="32" spans="1:12" ht="12.75" customHeight="1">
      <c r="A32" s="8" t="s">
        <v>152</v>
      </c>
      <c r="B32" s="18" t="e">
        <f>B16</f>
        <v>#REF!</v>
      </c>
      <c r="C32" s="11" t="s">
        <v>283</v>
      </c>
      <c r="D32" s="30">
        <f>B11*B17</f>
        <v>24</v>
      </c>
      <c r="E32" s="11">
        <v>1</v>
      </c>
      <c r="G32" s="100" t="e">
        <f>B32*D32*E32</f>
        <v>#REF!</v>
      </c>
      <c r="H32" s="100" t="e">
        <f>G:G</f>
        <v>#REF!</v>
      </c>
      <c r="I32" s="100" t="e">
        <f>H:H</f>
        <v>#REF!</v>
      </c>
      <c r="J32" s="100" t="e">
        <f>I:I*(1+$B$27)^$B$26</f>
        <v>#REF!</v>
      </c>
      <c r="K32" s="101" t="s">
        <v>330</v>
      </c>
    </row>
    <row r="33" spans="1:11" ht="12.75" customHeight="1">
      <c r="A33" s="8" t="s">
        <v>154</v>
      </c>
      <c r="B33" s="18" t="e">
        <f>B16</f>
        <v>#REF!</v>
      </c>
      <c r="C33" s="11" t="s">
        <v>283</v>
      </c>
      <c r="D33" s="30">
        <f>B11*B18</f>
        <v>6</v>
      </c>
      <c r="E33" s="11">
        <v>1</v>
      </c>
      <c r="G33" s="100" t="e">
        <f>B33*D33*E33</f>
        <v>#REF!</v>
      </c>
      <c r="H33" s="100" t="e">
        <f t="shared" ref="H33:I35" si="0">G:G</f>
        <v>#REF!</v>
      </c>
      <c r="I33" s="100" t="e">
        <f t="shared" si="0"/>
        <v>#REF!</v>
      </c>
      <c r="J33" s="100" t="e">
        <f>I:I*(1+$B$27)^$B$26</f>
        <v>#REF!</v>
      </c>
      <c r="K33" s="101" t="s">
        <v>330</v>
      </c>
    </row>
    <row r="34" spans="1:11" ht="12.75" customHeight="1">
      <c r="A34" s="8" t="s">
        <v>155</v>
      </c>
      <c r="B34" s="315">
        <v>62</v>
      </c>
      <c r="C34" s="11" t="s">
        <v>331</v>
      </c>
      <c r="D34" s="102">
        <f>B11*B17</f>
        <v>24</v>
      </c>
      <c r="E34" s="11">
        <v>1</v>
      </c>
      <c r="G34" s="100" t="e">
        <f>(B34*D34)/((1+B28)^(2009-B5))</f>
        <v>#REF!</v>
      </c>
      <c r="H34" s="100" t="e">
        <f t="shared" si="0"/>
        <v>#REF!</v>
      </c>
      <c r="I34" s="100" t="e">
        <f t="shared" si="0"/>
        <v>#REF!</v>
      </c>
      <c r="J34" s="100" t="e">
        <f>I:I*(1+$B$27)^$B$26</f>
        <v>#REF!</v>
      </c>
      <c r="K34" s="101" t="s">
        <v>330</v>
      </c>
    </row>
    <row r="35" spans="1:11" ht="13" customHeight="1">
      <c r="A35" s="8" t="s">
        <v>386</v>
      </c>
      <c r="B35" s="18">
        <f>B20</f>
        <v>436.86</v>
      </c>
      <c r="C35" s="11" t="s">
        <v>360</v>
      </c>
      <c r="D35" s="40">
        <f>B12</f>
        <v>932</v>
      </c>
      <c r="E35" s="11">
        <v>1</v>
      </c>
      <c r="F35" s="214">
        <f>B35*D35*E35</f>
        <v>407153.52</v>
      </c>
      <c r="G35" s="100" t="e">
        <f>F35/B23</f>
        <v>#REF!</v>
      </c>
      <c r="H35" s="100" t="e">
        <f t="shared" si="0"/>
        <v>#REF!</v>
      </c>
      <c r="I35" s="100" t="e">
        <f t="shared" si="0"/>
        <v>#REF!</v>
      </c>
      <c r="J35" s="100" t="e">
        <f>I:I*(1+$B$27)^$B$26</f>
        <v>#REF!</v>
      </c>
      <c r="K35" s="101" t="s">
        <v>330</v>
      </c>
    </row>
    <row r="36" spans="1:11" ht="10.5" customHeight="1">
      <c r="B36" s="36"/>
      <c r="G36" s="37"/>
      <c r="H36" s="37"/>
      <c r="I36" s="37"/>
    </row>
    <row r="37" spans="1:11">
      <c r="A37" s="5" t="s">
        <v>444</v>
      </c>
      <c r="B37" s="38" t="s">
        <v>412</v>
      </c>
      <c r="C37" s="6" t="s">
        <v>413</v>
      </c>
      <c r="D37" s="6" t="s">
        <v>296</v>
      </c>
      <c r="E37" s="7"/>
      <c r="F37" s="7"/>
      <c r="G37" s="39"/>
      <c r="H37" s="39"/>
      <c r="I37" s="39"/>
    </row>
    <row r="38" spans="1:11">
      <c r="A38" s="8" t="s">
        <v>344</v>
      </c>
      <c r="B38" s="248">
        <v>0.252</v>
      </c>
      <c r="C38" s="10" t="s">
        <v>303</v>
      </c>
      <c r="D38" s="237">
        <v>0.17</v>
      </c>
    </row>
    <row r="39" spans="1:11">
      <c r="A39" s="8" t="s">
        <v>264</v>
      </c>
      <c r="B39" s="40">
        <f>B38*B12</f>
        <v>234.864</v>
      </c>
      <c r="C39" s="10" t="s">
        <v>303</v>
      </c>
    </row>
    <row r="40" spans="1:11">
      <c r="B40" s="338"/>
      <c r="C40" s="15"/>
      <c r="D40" s="339"/>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441</v>
      </c>
      <c r="B43" s="68" t="s">
        <v>446</v>
      </c>
      <c r="C43" s="69" t="s">
        <v>447</v>
      </c>
      <c r="D43" s="70"/>
      <c r="E43" s="28"/>
      <c r="F43" s="209" t="s">
        <v>266</v>
      </c>
      <c r="G43" s="104" t="s">
        <v>301</v>
      </c>
      <c r="H43" s="104" t="s">
        <v>302</v>
      </c>
      <c r="I43" s="105" t="s">
        <v>368</v>
      </c>
    </row>
    <row r="44" spans="1:11">
      <c r="A44" s="44" t="s">
        <v>440</v>
      </c>
      <c r="B44" s="106" t="e">
        <f>SUM(J32:J35)</f>
        <v>#REF!</v>
      </c>
      <c r="C44" s="107" t="e">
        <f t="shared" ref="C44:C49" si="1">B44*$B$24/$B$25</f>
        <v>#REF!</v>
      </c>
      <c r="D44" s="373" t="s">
        <v>454</v>
      </c>
      <c r="E44" s="28"/>
      <c r="F44" s="108" t="s">
        <v>364</v>
      </c>
      <c r="G44" s="128">
        <f>B38</f>
        <v>0.252</v>
      </c>
      <c r="H44" s="109" t="e">
        <f>$B$44/((G44*$B$12))</f>
        <v>#REF!</v>
      </c>
      <c r="I44" s="110" t="e">
        <f>100/H:H</f>
        <v>#REF!</v>
      </c>
      <c r="J44" s="37"/>
    </row>
    <row r="45" spans="1:11">
      <c r="A45" s="45" t="s">
        <v>448</v>
      </c>
      <c r="B45" s="106" t="e">
        <f>SUM(J32:J35)</f>
        <v>#REF!</v>
      </c>
      <c r="C45" s="107" t="e">
        <f t="shared" si="1"/>
        <v>#REF!</v>
      </c>
      <c r="D45" s="373" t="s">
        <v>454</v>
      </c>
      <c r="E45" s="28"/>
      <c r="F45" s="108" t="s">
        <v>365</v>
      </c>
      <c r="G45" s="129">
        <f>B38+(1.645*D38)</f>
        <v>0.53164999999999996</v>
      </c>
      <c r="H45" s="109" t="e">
        <f>$B$44/((G45*$B$12))</f>
        <v>#REF!</v>
      </c>
      <c r="I45" s="110" t="e">
        <f>100/H:H</f>
        <v>#REF!</v>
      </c>
    </row>
    <row r="46" spans="1:11" ht="15" thickBot="1">
      <c r="A46" s="50" t="s">
        <v>463</v>
      </c>
      <c r="B46" s="112">
        <v>0</v>
      </c>
      <c r="C46" s="113" t="e">
        <f t="shared" si="1"/>
        <v>#REF!</v>
      </c>
      <c r="D46" s="373" t="s">
        <v>454</v>
      </c>
      <c r="E46" s="28"/>
      <c r="F46" s="114" t="s">
        <v>366</v>
      </c>
      <c r="G46" s="130">
        <f>B38-(1.645*D38)</f>
        <v>-2.7650000000000008E-2</v>
      </c>
      <c r="H46" s="288" t="e">
        <f>$B$44/((G46*$B$12))</f>
        <v>#REF!</v>
      </c>
      <c r="I46" s="116" t="e">
        <f>100/H:H</f>
        <v>#REF!</v>
      </c>
    </row>
    <row r="47" spans="1:11">
      <c r="A47" s="44" t="s">
        <v>441</v>
      </c>
      <c r="B47" s="368" t="e">
        <f>B44/$B$39</f>
        <v>#REF!</v>
      </c>
      <c r="C47" s="344" t="e">
        <f>B47*$B$24/$B$25</f>
        <v>#REF!</v>
      </c>
      <c r="D47" s="373" t="s">
        <v>454</v>
      </c>
      <c r="E47" s="28"/>
      <c r="F47" s="8"/>
      <c r="G47" s="8"/>
      <c r="H47" s="8"/>
      <c r="I47" s="8"/>
      <c r="J47" s="8"/>
    </row>
    <row r="48" spans="1:11">
      <c r="A48" s="45" t="s">
        <v>372</v>
      </c>
      <c r="B48" s="46" t="e">
        <f>B45/B39</f>
        <v>#REF!</v>
      </c>
      <c r="C48" s="119" t="e">
        <f t="shared" si="1"/>
        <v>#REF!</v>
      </c>
      <c r="D48" s="373" t="s">
        <v>454</v>
      </c>
      <c r="E48" s="28"/>
    </row>
    <row r="49" spans="1:11" ht="15" thickBot="1">
      <c r="A49" s="50" t="s">
        <v>373</v>
      </c>
      <c r="B49" s="112">
        <v>0</v>
      </c>
      <c r="C49" s="120" t="e">
        <f t="shared" si="1"/>
        <v>#REF!</v>
      </c>
      <c r="D49" s="373" t="s">
        <v>454</v>
      </c>
      <c r="E49" s="28"/>
      <c r="F49" s="340"/>
      <c r="G49" s="230"/>
      <c r="H49" s="230"/>
      <c r="I49" s="230"/>
      <c r="J49" s="230"/>
      <c r="K49" s="230"/>
    </row>
    <row r="50" spans="1:11">
      <c r="B50" s="8"/>
      <c r="C50" s="8"/>
      <c r="D50" s="8"/>
      <c r="E50" s="8"/>
      <c r="F50" s="341"/>
      <c r="G50" s="75"/>
      <c r="H50" s="75"/>
      <c r="I50" s="75"/>
      <c r="J50" s="342"/>
      <c r="K50" s="329"/>
    </row>
    <row r="51" spans="1:11">
      <c r="A51" s="11"/>
      <c r="E51" s="8"/>
      <c r="F51" s="581"/>
      <c r="G51" s="343"/>
      <c r="H51" s="343"/>
      <c r="I51" s="343"/>
      <c r="J51" s="342"/>
      <c r="K51" s="329"/>
    </row>
    <row r="52" spans="1:11">
      <c r="A52" s="11"/>
      <c r="E52" s="8"/>
      <c r="F52" s="341"/>
      <c r="G52" s="343"/>
      <c r="H52" s="343"/>
      <c r="I52" s="343"/>
      <c r="J52" s="342"/>
      <c r="K52" s="329"/>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417</v>
      </c>
      <c r="B1" s="56" t="s">
        <v>267</v>
      </c>
      <c r="C1" s="42"/>
      <c r="D1" s="42"/>
      <c r="E1" s="42"/>
      <c r="F1" s="43"/>
      <c r="G1" s="43"/>
      <c r="H1" s="43"/>
      <c r="I1" s="57"/>
      <c r="K1" s="7"/>
      <c r="L1" s="9"/>
    </row>
    <row r="2" spans="1:12" ht="12.75" customHeight="1">
      <c r="A2" s="58" t="s">
        <v>408</v>
      </c>
      <c r="B2" s="47" t="s">
        <v>242</v>
      </c>
      <c r="C2" s="49"/>
      <c r="D2" s="49"/>
      <c r="E2" s="49"/>
      <c r="F2" s="49"/>
      <c r="G2" s="49"/>
      <c r="H2" s="49"/>
      <c r="I2" s="59"/>
    </row>
    <row r="3" spans="1:12" ht="12.75" customHeight="1">
      <c r="A3" s="58" t="s">
        <v>409</v>
      </c>
      <c r="B3" s="60" t="s">
        <v>217</v>
      </c>
      <c r="C3" s="61"/>
      <c r="D3" s="49"/>
      <c r="E3" s="49"/>
      <c r="F3" s="49"/>
      <c r="G3" s="49"/>
      <c r="H3" s="49"/>
      <c r="I3" s="59"/>
    </row>
    <row r="4" spans="1:12" ht="12.75" customHeight="1">
      <c r="A4" s="58" t="s">
        <v>410</v>
      </c>
      <c r="B4" s="363" t="s">
        <v>144</v>
      </c>
      <c r="C4" s="49"/>
      <c r="D4" s="49"/>
      <c r="E4" s="49"/>
      <c r="F4" s="49"/>
      <c r="G4" s="49"/>
      <c r="H4" s="49"/>
      <c r="I4" s="59"/>
    </row>
    <row r="5" spans="1:12" ht="12.75" customHeight="1">
      <c r="A5" s="58" t="s">
        <v>411</v>
      </c>
      <c r="B5" s="357">
        <v>1995</v>
      </c>
      <c r="C5" s="62"/>
      <c r="D5" s="49"/>
      <c r="E5" s="49"/>
      <c r="F5" s="49"/>
      <c r="G5" s="49"/>
      <c r="H5" s="49"/>
      <c r="I5" s="59"/>
    </row>
    <row r="6" spans="1:12" ht="12.75" customHeight="1">
      <c r="A6" s="58" t="s">
        <v>435</v>
      </c>
      <c r="B6" s="47" t="e">
        <f>#REF!</f>
        <v>#REF!</v>
      </c>
      <c r="C6" s="62"/>
      <c r="D6" s="49"/>
      <c r="E6" s="49"/>
      <c r="F6" s="86" t="s">
        <v>265</v>
      </c>
      <c r="G6" s="2" t="s">
        <v>369</v>
      </c>
      <c r="H6" s="49"/>
      <c r="I6" s="59"/>
      <c r="K6" s="7"/>
    </row>
    <row r="7" spans="1:12" ht="14" customHeight="1" thickBot="1">
      <c r="A7" s="63" t="s">
        <v>430</v>
      </c>
      <c r="B7" s="52" t="s">
        <v>149</v>
      </c>
      <c r="C7" s="64"/>
      <c r="D7" s="65"/>
      <c r="E7" s="65"/>
      <c r="F7" s="85" t="s">
        <v>304</v>
      </c>
      <c r="G7" s="377" t="s">
        <v>131</v>
      </c>
      <c r="H7" s="65"/>
      <c r="I7" s="66"/>
      <c r="K7" s="7"/>
    </row>
    <row r="8" spans="1:12" ht="12.75" customHeight="1">
      <c r="A8" s="9"/>
      <c r="G8" s="7"/>
      <c r="H8" s="7"/>
      <c r="I8" s="7"/>
      <c r="J8" s="7"/>
      <c r="K8" s="13"/>
    </row>
    <row r="9" spans="1:12" ht="12.75" customHeight="1">
      <c r="A9" s="5" t="s">
        <v>385</v>
      </c>
      <c r="B9" s="6" t="s">
        <v>412</v>
      </c>
      <c r="C9" s="6" t="s">
        <v>413</v>
      </c>
      <c r="F9" s="5"/>
      <c r="G9" s="122"/>
      <c r="H9" s="122"/>
      <c r="I9" s="6" t="s">
        <v>412</v>
      </c>
      <c r="J9" s="6" t="s">
        <v>413</v>
      </c>
      <c r="K9" s="13"/>
    </row>
    <row r="10" spans="1:12" ht="14" customHeight="1">
      <c r="A10" s="13" t="s">
        <v>421</v>
      </c>
      <c r="B10" s="238">
        <v>3</v>
      </c>
      <c r="C10" s="15" t="s">
        <v>445</v>
      </c>
      <c r="D10" s="7"/>
      <c r="E10" s="7"/>
      <c r="F10" s="352" t="s">
        <v>132</v>
      </c>
      <c r="G10" s="7"/>
      <c r="H10" s="7"/>
      <c r="I10" s="238">
        <v>190</v>
      </c>
      <c r="J10" s="351" t="s">
        <v>146</v>
      </c>
      <c r="K10" s="13"/>
    </row>
    <row r="11" spans="1:12">
      <c r="A11" s="353" t="s">
        <v>139</v>
      </c>
      <c r="B11" s="362">
        <v>4044</v>
      </c>
      <c r="C11" s="356" t="s">
        <v>122</v>
      </c>
      <c r="D11" s="7"/>
      <c r="E11" s="7"/>
      <c r="G11" s="7"/>
      <c r="H11" s="7"/>
      <c r="I11" s="7"/>
      <c r="K11" s="13"/>
    </row>
    <row r="12" spans="1:12">
      <c r="A12" s="353" t="s">
        <v>140</v>
      </c>
      <c r="B12" s="376">
        <v>0.58799999999999997</v>
      </c>
      <c r="C12" s="356"/>
      <c r="D12" s="7"/>
      <c r="E12" s="7"/>
      <c r="G12" s="7"/>
      <c r="H12" s="7"/>
      <c r="I12" s="7"/>
      <c r="K12" s="13"/>
    </row>
    <row r="13" spans="1:12">
      <c r="A13" s="353" t="s">
        <v>145</v>
      </c>
      <c r="B13" s="360">
        <f>B12*B11</f>
        <v>2377.8719999999998</v>
      </c>
      <c r="C13" s="356" t="s">
        <v>115</v>
      </c>
      <c r="D13" s="7"/>
      <c r="E13" s="7"/>
      <c r="G13" s="7"/>
      <c r="H13" s="7"/>
      <c r="I13" s="7"/>
      <c r="K13" s="13"/>
    </row>
    <row r="14" spans="1:12">
      <c r="A14" s="353" t="s">
        <v>120</v>
      </c>
      <c r="B14" s="361">
        <v>1176</v>
      </c>
      <c r="C14" s="356" t="s">
        <v>121</v>
      </c>
      <c r="D14" s="7"/>
      <c r="E14" s="7"/>
      <c r="F14" s="367" t="s">
        <v>135</v>
      </c>
      <c r="G14" s="122"/>
      <c r="H14" s="122"/>
      <c r="I14" s="6" t="s">
        <v>412</v>
      </c>
      <c r="J14" s="6" t="s">
        <v>413</v>
      </c>
      <c r="K14" s="13"/>
    </row>
    <row r="15" spans="1:12">
      <c r="A15" s="353" t="s">
        <v>123</v>
      </c>
      <c r="B15" s="374">
        <v>473</v>
      </c>
      <c r="C15" s="356" t="s">
        <v>121</v>
      </c>
      <c r="D15" s="7"/>
      <c r="E15" s="7"/>
      <c r="F15" s="352" t="s">
        <v>136</v>
      </c>
      <c r="G15" s="7"/>
      <c r="H15" s="7"/>
      <c r="I15" s="7"/>
      <c r="J15" s="351" t="s">
        <v>137</v>
      </c>
      <c r="K15" s="13"/>
    </row>
    <row r="16" spans="1:12">
      <c r="A16" s="353" t="s">
        <v>124</v>
      </c>
      <c r="B16" s="374">
        <v>283</v>
      </c>
      <c r="C16" s="356" t="s">
        <v>115</v>
      </c>
      <c r="D16" s="7"/>
      <c r="E16" s="7"/>
      <c r="F16" s="352" t="s">
        <v>138</v>
      </c>
      <c r="G16" s="7"/>
      <c r="H16" s="7"/>
      <c r="I16" s="7"/>
      <c r="J16" s="351" t="s">
        <v>146</v>
      </c>
      <c r="K16" s="13"/>
    </row>
    <row r="17" spans="1:16">
      <c r="A17" s="13"/>
      <c r="B17" s="17"/>
      <c r="C17" s="15"/>
      <c r="D17" s="7"/>
      <c r="E17" s="7"/>
      <c r="F17" s="352" t="s">
        <v>143</v>
      </c>
      <c r="G17" s="7"/>
      <c r="H17" s="7"/>
      <c r="I17" s="7"/>
      <c r="J17" s="351" t="s">
        <v>150</v>
      </c>
      <c r="K17" s="13"/>
    </row>
    <row r="18" spans="1:16" ht="12" customHeight="1">
      <c r="A18" s="13"/>
      <c r="B18" s="18"/>
      <c r="C18" s="7"/>
      <c r="D18" s="7"/>
      <c r="E18" s="7"/>
      <c r="G18" s="7"/>
      <c r="H18" s="7"/>
      <c r="I18" s="7"/>
      <c r="J18" s="7"/>
      <c r="K18" s="13"/>
    </row>
    <row r="19" spans="1:16" ht="12.75" customHeight="1">
      <c r="A19" s="13"/>
      <c r="B19" s="20"/>
      <c r="C19" s="7"/>
      <c r="D19" s="7"/>
      <c r="E19" s="7"/>
      <c r="F19" s="352" t="s">
        <v>151</v>
      </c>
      <c r="G19" s="375"/>
      <c r="H19" s="7"/>
      <c r="I19" s="7"/>
      <c r="J19" s="350" t="s">
        <v>146</v>
      </c>
    </row>
    <row r="20" spans="1:16" ht="12.75" customHeight="1">
      <c r="A20" s="5" t="s">
        <v>294</v>
      </c>
      <c r="B20" s="6"/>
      <c r="C20" s="6"/>
      <c r="D20" s="7"/>
      <c r="E20" s="7"/>
      <c r="G20" s="7"/>
      <c r="H20" s="7"/>
      <c r="I20" s="7"/>
      <c r="J20" s="19"/>
    </row>
    <row r="21" spans="1:16" s="25" customFormat="1" ht="12.75" customHeight="1">
      <c r="A21" s="13" t="s">
        <v>407</v>
      </c>
      <c r="B21" s="16" t="e">
        <f>#REF!</f>
        <v>#REF!</v>
      </c>
      <c r="C21" s="7"/>
      <c r="D21" s="7"/>
      <c r="E21" s="7"/>
      <c r="F21" s="11"/>
      <c r="G21" s="7"/>
      <c r="H21" s="7"/>
      <c r="I21" s="7"/>
      <c r="J21" s="19"/>
      <c r="K21" s="4"/>
      <c r="L21" s="8"/>
      <c r="M21" s="8"/>
      <c r="N21" s="8"/>
      <c r="O21" s="8"/>
      <c r="P21" s="8"/>
    </row>
    <row r="22" spans="1:16" ht="12.75" customHeight="1">
      <c r="A22" s="13" t="s">
        <v>439</v>
      </c>
      <c r="B22" s="21" t="e">
        <f>AVERAGE(#REF!)</f>
        <v>#REF!</v>
      </c>
      <c r="C22" s="7"/>
      <c r="D22" s="7"/>
      <c r="E22" s="7"/>
      <c r="F22" s="1" t="s">
        <v>142</v>
      </c>
      <c r="G22" s="349"/>
      <c r="H22" s="349"/>
      <c r="I22" s="349" t="s">
        <v>412</v>
      </c>
      <c r="J22" s="349" t="s">
        <v>413</v>
      </c>
      <c r="K22" s="28"/>
    </row>
    <row r="23" spans="1:16" ht="12.75" customHeight="1">
      <c r="A23" s="13" t="s">
        <v>311</v>
      </c>
      <c r="B23" s="215" t="e">
        <f>B6-B5</f>
        <v>#REF!</v>
      </c>
      <c r="C23" s="7" t="s">
        <v>350</v>
      </c>
      <c r="D23" s="7"/>
      <c r="E23" s="7"/>
      <c r="F23" s="352" t="s">
        <v>117</v>
      </c>
      <c r="G23" s="7"/>
      <c r="H23" s="7"/>
      <c r="I23" s="238">
        <v>340</v>
      </c>
      <c r="J23" s="354" t="s">
        <v>118</v>
      </c>
      <c r="K23" s="28"/>
    </row>
    <row r="24" spans="1:16" ht="12.75" customHeight="1">
      <c r="A24" s="8" t="s">
        <v>397</v>
      </c>
      <c r="B24" s="240" t="e">
        <f>#REF!</f>
        <v>#REF!</v>
      </c>
      <c r="C24" s="350" t="s">
        <v>141</v>
      </c>
      <c r="D24" s="7"/>
      <c r="E24" s="7"/>
      <c r="F24" s="352" t="s">
        <v>119</v>
      </c>
      <c r="G24" s="7"/>
      <c r="H24" s="7"/>
      <c r="I24" s="238">
        <v>58</v>
      </c>
      <c r="J24" s="354" t="s">
        <v>118</v>
      </c>
    </row>
    <row r="25" spans="1:16" ht="12.75" customHeight="1">
      <c r="A25" s="8" t="s">
        <v>399</v>
      </c>
      <c r="B25" s="22" t="e">
        <f>#REF!</f>
        <v>#REF!</v>
      </c>
      <c r="C25" s="350" t="s">
        <v>141</v>
      </c>
      <c r="D25" s="7"/>
      <c r="E25" s="7"/>
      <c r="G25" s="7"/>
      <c r="H25" s="7"/>
      <c r="I25" s="7"/>
      <c r="J25" s="19"/>
    </row>
    <row r="26" spans="1:16" ht="12.75" customHeight="1">
      <c r="A26" s="8" t="s">
        <v>233</v>
      </c>
      <c r="B26" s="22" t="e">
        <f>#REF!</f>
        <v>#REF!</v>
      </c>
      <c r="C26" s="350" t="s">
        <v>141</v>
      </c>
      <c r="D26" s="7"/>
      <c r="E26" s="7"/>
      <c r="G26" s="7"/>
      <c r="H26" s="7"/>
      <c r="I26" s="7"/>
      <c r="J26" s="19"/>
    </row>
    <row r="27" spans="1:16" ht="12.75" customHeight="1">
      <c r="B27" s="22"/>
      <c r="C27" s="350"/>
      <c r="D27" s="7"/>
      <c r="E27" s="7"/>
      <c r="G27" s="7"/>
      <c r="H27" s="7"/>
      <c r="I27" s="7"/>
      <c r="J27" s="19"/>
    </row>
    <row r="28" spans="1:16" ht="12.75" customHeight="1">
      <c r="B28" s="22"/>
      <c r="C28" s="350"/>
      <c r="D28" s="7"/>
      <c r="E28" s="7"/>
      <c r="G28" s="7"/>
      <c r="H28" s="7"/>
      <c r="I28" s="7"/>
      <c r="J28" s="19"/>
    </row>
    <row r="29" spans="1:16" ht="12.75" customHeight="1">
      <c r="B29" s="22"/>
      <c r="C29" s="350"/>
      <c r="D29" s="7"/>
      <c r="E29" s="7"/>
      <c r="F29" s="1" t="s">
        <v>125</v>
      </c>
      <c r="G29" s="349"/>
      <c r="H29" s="349"/>
      <c r="I29" s="349" t="s">
        <v>412</v>
      </c>
      <c r="J29" s="349" t="s">
        <v>413</v>
      </c>
    </row>
    <row r="30" spans="1:16" ht="12.75" customHeight="1">
      <c r="B30" s="22"/>
      <c r="C30" s="350"/>
      <c r="D30" s="7"/>
      <c r="E30" s="7"/>
      <c r="F30" s="352" t="s">
        <v>126</v>
      </c>
      <c r="G30" s="7"/>
      <c r="H30" s="7"/>
      <c r="I30" s="359">
        <v>1.2</v>
      </c>
      <c r="J30" s="354" t="s">
        <v>127</v>
      </c>
    </row>
    <row r="31" spans="1:16" ht="12.75" customHeight="1">
      <c r="B31" s="22"/>
      <c r="C31" s="350"/>
      <c r="D31" s="7"/>
      <c r="E31" s="7"/>
      <c r="F31" s="352" t="s">
        <v>128</v>
      </c>
      <c r="G31" s="7"/>
      <c r="H31" s="7"/>
      <c r="I31" s="359">
        <v>0.71</v>
      </c>
      <c r="J31" s="358" t="s">
        <v>146</v>
      </c>
    </row>
    <row r="32" spans="1:16" ht="12.75" customHeight="1">
      <c r="B32" s="22"/>
      <c r="C32" s="350"/>
      <c r="D32" s="7"/>
      <c r="E32" s="7"/>
      <c r="F32" s="352" t="s">
        <v>129</v>
      </c>
      <c r="G32" s="7"/>
      <c r="H32" s="7"/>
      <c r="I32" s="238">
        <v>48</v>
      </c>
      <c r="J32" s="354" t="s">
        <v>130</v>
      </c>
    </row>
    <row r="33" spans="1:11" ht="12.75" customHeight="1">
      <c r="A33" s="13"/>
      <c r="B33" s="16"/>
      <c r="C33" s="7"/>
      <c r="D33" s="7"/>
      <c r="E33" s="7"/>
      <c r="F33" s="352" t="s">
        <v>116</v>
      </c>
      <c r="G33" s="7"/>
      <c r="H33" s="7"/>
      <c r="I33" s="22">
        <f>I30*I31*I32</f>
        <v>40.896000000000001</v>
      </c>
      <c r="J33" s="37" t="str">
        <f>J31</f>
        <v>1995 USD</v>
      </c>
    </row>
    <row r="34" spans="1:11" ht="12.75" customHeight="1">
      <c r="B34" s="24"/>
      <c r="K34" s="7"/>
    </row>
    <row r="35" spans="1:11" ht="42">
      <c r="A35" s="3" t="s">
        <v>436</v>
      </c>
      <c r="B35" s="3" t="s">
        <v>449</v>
      </c>
      <c r="C35" s="3" t="s">
        <v>458</v>
      </c>
      <c r="D35" s="3" t="s">
        <v>450</v>
      </c>
      <c r="E35" s="3" t="s">
        <v>459</v>
      </c>
      <c r="F35" s="3" t="s">
        <v>432</v>
      </c>
      <c r="G35" s="3" t="s">
        <v>420</v>
      </c>
      <c r="H35" s="3" t="s">
        <v>433</v>
      </c>
      <c r="I35" s="3" t="s">
        <v>434</v>
      </c>
      <c r="J35" s="3" t="s">
        <v>452</v>
      </c>
      <c r="K35" s="7"/>
    </row>
    <row r="36" spans="1:11">
      <c r="A36" s="355" t="s">
        <v>147</v>
      </c>
      <c r="B36" s="369">
        <f>I10</f>
        <v>190</v>
      </c>
      <c r="C36" s="28" t="str">
        <f>J10</f>
        <v>1995 USD</v>
      </c>
      <c r="D36" s="29">
        <f>B13</f>
        <v>2377.8719999999998</v>
      </c>
      <c r="E36" s="29">
        <v>1</v>
      </c>
      <c r="F36" s="30"/>
      <c r="G36" s="31"/>
      <c r="H36" s="31"/>
      <c r="I36" s="31"/>
      <c r="J36" s="31"/>
      <c r="K36" s="7"/>
    </row>
    <row r="37" spans="1:11">
      <c r="A37" s="355" t="s">
        <v>133</v>
      </c>
      <c r="B37" s="369">
        <f>I10</f>
        <v>190</v>
      </c>
      <c r="C37" s="28" t="str">
        <f>J10</f>
        <v>1995 USD</v>
      </c>
      <c r="D37" s="29"/>
      <c r="E37" s="29">
        <v>1</v>
      </c>
      <c r="F37" s="33"/>
      <c r="G37" s="31"/>
      <c r="H37" s="31"/>
      <c r="I37" s="31"/>
      <c r="J37" s="31"/>
      <c r="K37" s="7"/>
    </row>
    <row r="38" spans="1:11">
      <c r="A38" s="355" t="s">
        <v>134</v>
      </c>
      <c r="B38" s="369">
        <f>I10</f>
        <v>190</v>
      </c>
      <c r="C38" s="28" t="str">
        <f>J10</f>
        <v>1995 USD</v>
      </c>
      <c r="D38" s="29"/>
      <c r="E38" s="29">
        <v>1</v>
      </c>
      <c r="G38" s="35"/>
      <c r="H38" s="35"/>
      <c r="I38" s="35"/>
      <c r="J38" s="35"/>
      <c r="K38" s="7"/>
    </row>
    <row r="39" spans="1:11">
      <c r="A39" s="26"/>
      <c r="B39" s="369"/>
      <c r="C39" s="28"/>
      <c r="D39" s="29"/>
      <c r="E39" s="29"/>
      <c r="G39" s="35"/>
      <c r="H39" s="35"/>
      <c r="I39" s="35"/>
      <c r="J39" s="35"/>
      <c r="K39" s="7"/>
    </row>
    <row r="40" spans="1:11">
      <c r="A40" s="26"/>
      <c r="B40" s="369"/>
      <c r="C40" s="28"/>
      <c r="D40" s="29"/>
      <c r="E40" s="29"/>
      <c r="G40" s="35"/>
      <c r="H40" s="35"/>
      <c r="I40" s="35"/>
      <c r="J40" s="35"/>
      <c r="K40" s="7"/>
    </row>
    <row r="41" spans="1:11">
      <c r="A41" s="26"/>
      <c r="B41" s="369"/>
      <c r="C41" s="28"/>
      <c r="D41" s="29"/>
      <c r="E41" s="29"/>
      <c r="G41" s="35"/>
      <c r="H41" s="35"/>
      <c r="I41" s="35"/>
      <c r="J41" s="35"/>
      <c r="K41" s="7"/>
    </row>
    <row r="42" spans="1:11">
      <c r="A42" s="26"/>
      <c r="B42" s="369"/>
      <c r="C42" s="28"/>
      <c r="D42" s="29"/>
      <c r="E42" s="29"/>
      <c r="G42" s="35"/>
      <c r="H42" s="35"/>
      <c r="I42" s="35"/>
      <c r="J42" s="35"/>
      <c r="K42" s="7"/>
    </row>
    <row r="43" spans="1:11">
      <c r="A43" s="26"/>
      <c r="B43" s="369"/>
      <c r="C43" s="28"/>
      <c r="D43" s="29"/>
      <c r="E43" s="29"/>
      <c r="G43" s="35"/>
      <c r="H43" s="35"/>
      <c r="I43" s="35"/>
      <c r="J43" s="35"/>
      <c r="K43" s="7"/>
    </row>
    <row r="44" spans="1:11">
      <c r="A44" s="26"/>
      <c r="B44" s="369"/>
      <c r="C44" s="28"/>
      <c r="D44" s="29"/>
      <c r="E44" s="29"/>
      <c r="G44" s="35"/>
      <c r="H44" s="35"/>
      <c r="I44" s="35"/>
      <c r="J44" s="35"/>
      <c r="K44" s="7"/>
    </row>
    <row r="45" spans="1:11">
      <c r="A45" s="26"/>
      <c r="B45" s="369"/>
      <c r="C45" s="28"/>
      <c r="D45" s="29"/>
      <c r="E45" s="29"/>
      <c r="G45" s="35"/>
      <c r="H45" s="35"/>
      <c r="I45" s="35"/>
      <c r="J45" s="35"/>
      <c r="K45" s="7"/>
    </row>
    <row r="46" spans="1:11">
      <c r="A46" s="26"/>
      <c r="B46" s="36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444</v>
      </c>
      <c r="B51" s="38" t="s">
        <v>412</v>
      </c>
      <c r="C51" s="6" t="s">
        <v>413</v>
      </c>
      <c r="D51" s="6" t="s">
        <v>327</v>
      </c>
      <c r="E51" s="6" t="s">
        <v>383</v>
      </c>
      <c r="G51" s="7"/>
      <c r="H51" s="7"/>
      <c r="I51" s="7"/>
      <c r="J51" s="39"/>
      <c r="K51" s="8"/>
    </row>
    <row r="52" spans="1:11" ht="12.75" customHeight="1">
      <c r="A52" s="8" t="s">
        <v>442</v>
      </c>
      <c r="B52" s="365">
        <v>0.20499999999999999</v>
      </c>
      <c r="C52" s="10" t="s">
        <v>303</v>
      </c>
      <c r="D52" s="238" t="s">
        <v>308</v>
      </c>
      <c r="E52" s="238">
        <v>0.108</v>
      </c>
      <c r="G52" s="7"/>
      <c r="H52" s="7"/>
      <c r="I52" s="7"/>
      <c r="J52" s="7"/>
      <c r="K52" s="8"/>
    </row>
    <row r="53" spans="1:11" ht="12.75" customHeight="1">
      <c r="A53" s="8" t="s">
        <v>451</v>
      </c>
      <c r="B53" s="207" t="e">
        <f>(B13*B52)/((1+B21)^2)</f>
        <v>#REF!</v>
      </c>
      <c r="C53" s="10" t="s">
        <v>303</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441</v>
      </c>
      <c r="B56" s="68" t="s">
        <v>446</v>
      </c>
      <c r="C56" s="69" t="s">
        <v>447</v>
      </c>
      <c r="D56" s="70"/>
      <c r="E56" s="28"/>
      <c r="F56" s="103" t="s">
        <v>414</v>
      </c>
      <c r="G56" s="104" t="s">
        <v>301</v>
      </c>
      <c r="H56" s="104" t="s">
        <v>302</v>
      </c>
      <c r="I56" s="105" t="s">
        <v>368</v>
      </c>
      <c r="J56" s="13"/>
    </row>
    <row r="57" spans="1:11" ht="12.75" customHeight="1">
      <c r="A57" s="44" t="s">
        <v>440</v>
      </c>
      <c r="B57" s="117"/>
      <c r="C57" s="117"/>
      <c r="D57" s="372" t="s">
        <v>454</v>
      </c>
      <c r="E57" s="72"/>
      <c r="F57" s="108" t="s">
        <v>364</v>
      </c>
      <c r="G57" s="128">
        <f>B52</f>
        <v>0.20499999999999999</v>
      </c>
      <c r="H57" s="131">
        <f>$B$57/((G57*$B$15))</f>
        <v>0</v>
      </c>
      <c r="I57" s="110" t="e">
        <f>100/H57</f>
        <v>#DIV/0!</v>
      </c>
      <c r="J57" s="20"/>
    </row>
    <row r="58" spans="1:11" ht="12.75" customHeight="1">
      <c r="A58" s="45" t="s">
        <v>448</v>
      </c>
      <c r="B58" s="46"/>
      <c r="C58" s="46"/>
      <c r="D58" s="373" t="s">
        <v>454</v>
      </c>
      <c r="E58" s="72"/>
      <c r="F58" s="108" t="s">
        <v>365</v>
      </c>
      <c r="G58" s="129">
        <f>B52+1.645*E52</f>
        <v>0.38266</v>
      </c>
      <c r="H58" s="211">
        <f>$B$57/(G58*$B$15)</f>
        <v>0</v>
      </c>
      <c r="I58" s="110" t="e">
        <f>100/H58</f>
        <v>#DIV/0!</v>
      </c>
    </row>
    <row r="59" spans="1:11" ht="14" customHeight="1" thickBot="1">
      <c r="A59" s="50" t="s">
        <v>392</v>
      </c>
      <c r="B59" s="51"/>
      <c r="C59" s="51"/>
      <c r="D59" s="378" t="s">
        <v>454</v>
      </c>
      <c r="E59" s="72"/>
      <c r="F59" s="114" t="s">
        <v>366</v>
      </c>
      <c r="G59" s="208">
        <f>B52-1.645*E52</f>
        <v>2.7339999999999975E-2</v>
      </c>
      <c r="H59" s="212">
        <f>$B$57/(G59*$B$15)</f>
        <v>0</v>
      </c>
      <c r="I59" s="116" t="e">
        <f>100/H59</f>
        <v>#DIV/0!</v>
      </c>
    </row>
    <row r="60" spans="1:11" ht="12.75" customHeight="1">
      <c r="A60" s="127" t="s">
        <v>441</v>
      </c>
      <c r="B60" s="46"/>
      <c r="C60" s="46"/>
      <c r="D60" s="48" t="s">
        <v>462</v>
      </c>
      <c r="E60" s="72"/>
      <c r="F60" s="49"/>
      <c r="G60" s="49"/>
      <c r="H60" s="49"/>
      <c r="J60" s="8"/>
    </row>
    <row r="61" spans="1:11" ht="12.75" customHeight="1">
      <c r="A61" s="45" t="s">
        <v>372</v>
      </c>
      <c r="B61" s="46"/>
      <c r="C61" s="46"/>
      <c r="D61" s="48" t="s">
        <v>462</v>
      </c>
      <c r="E61" s="72"/>
      <c r="F61" s="54"/>
      <c r="G61" s="54"/>
      <c r="H61" s="54"/>
      <c r="I61" s="11" t="s">
        <v>418</v>
      </c>
      <c r="J61" s="8"/>
    </row>
    <row r="62" spans="1:11" ht="12.75" customHeight="1" thickBot="1">
      <c r="A62" s="50" t="s">
        <v>21</v>
      </c>
      <c r="B62" s="51"/>
      <c r="C62" s="51"/>
      <c r="D62" s="53" t="s">
        <v>462</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417</v>
      </c>
      <c r="B1" s="56" t="s">
        <v>306</v>
      </c>
      <c r="C1" s="42"/>
      <c r="D1" s="42"/>
      <c r="E1" s="42"/>
      <c r="F1" s="43"/>
      <c r="G1" s="43"/>
      <c r="H1" s="43"/>
      <c r="I1" s="548"/>
      <c r="K1" s="7"/>
    </row>
    <row r="2" spans="1:13" ht="12.75" customHeight="1">
      <c r="A2" s="58" t="s">
        <v>408</v>
      </c>
      <c r="B2" s="47" t="s">
        <v>307</v>
      </c>
      <c r="C2" s="547"/>
      <c r="D2" s="547"/>
      <c r="E2" s="547"/>
      <c r="F2" s="547"/>
      <c r="G2" s="547"/>
      <c r="H2" s="547"/>
      <c r="I2" s="59"/>
      <c r="K2" s="322"/>
      <c r="L2" s="323"/>
    </row>
    <row r="3" spans="1:13" ht="12.75" customHeight="1">
      <c r="A3" s="58" t="s">
        <v>409</v>
      </c>
      <c r="B3" s="60">
        <v>40878</v>
      </c>
      <c r="C3" s="61"/>
      <c r="D3" s="547"/>
      <c r="E3" s="547"/>
      <c r="F3" s="547"/>
      <c r="G3" s="547"/>
      <c r="H3" s="547"/>
      <c r="I3" s="59"/>
      <c r="K3" s="324"/>
      <c r="L3" s="325"/>
    </row>
    <row r="4" spans="1:13" ht="12.75" customHeight="1">
      <c r="A4" s="58" t="s">
        <v>410</v>
      </c>
      <c r="B4" s="47" t="s">
        <v>345</v>
      </c>
      <c r="C4" s="547"/>
      <c r="D4" s="547"/>
      <c r="E4" s="547"/>
      <c r="F4" s="547"/>
      <c r="G4" s="547"/>
      <c r="H4" s="547"/>
      <c r="I4" s="59"/>
      <c r="K4" s="326"/>
      <c r="L4" s="327"/>
    </row>
    <row r="5" spans="1:13" ht="12.75" customHeight="1">
      <c r="A5" s="58" t="s">
        <v>411</v>
      </c>
      <c r="B5" s="90">
        <v>2004</v>
      </c>
      <c r="C5" s="62"/>
      <c r="D5" s="547"/>
      <c r="E5" s="547"/>
      <c r="F5" s="547"/>
      <c r="G5" s="547"/>
      <c r="H5" s="547"/>
      <c r="I5" s="59"/>
    </row>
    <row r="6" spans="1:13" ht="12.75" customHeight="1">
      <c r="A6" s="58" t="s">
        <v>435</v>
      </c>
      <c r="B6" s="708">
        <f>Assumptions!D5</f>
        <v>2011</v>
      </c>
      <c r="C6" s="62"/>
      <c r="D6" s="547"/>
      <c r="E6" s="547"/>
      <c r="I6" s="59"/>
      <c r="K6" s="7"/>
      <c r="M6" s="9"/>
    </row>
    <row r="7" spans="1:13" ht="12.75" customHeight="1">
      <c r="A7" s="58" t="s">
        <v>1065</v>
      </c>
      <c r="B7" s="55" t="s">
        <v>1081</v>
      </c>
      <c r="D7" s="667"/>
      <c r="E7" s="667"/>
      <c r="F7" s="86" t="s">
        <v>265</v>
      </c>
      <c r="G7" s="506"/>
      <c r="H7" s="549" t="s">
        <v>211</v>
      </c>
      <c r="I7" s="59"/>
      <c r="K7" s="7"/>
      <c r="M7" s="9"/>
    </row>
    <row r="8" spans="1:13" ht="12.75" customHeight="1" thickBot="1">
      <c r="A8" s="507" t="s">
        <v>430</v>
      </c>
      <c r="B8" s="508" t="s">
        <v>208</v>
      </c>
      <c r="C8" s="509"/>
      <c r="D8" s="510"/>
      <c r="E8" s="510"/>
      <c r="F8" s="511" t="s">
        <v>304</v>
      </c>
      <c r="G8" s="510"/>
      <c r="H8" s="550" t="s">
        <v>207</v>
      </c>
      <c r="I8" s="551"/>
      <c r="K8" s="7"/>
    </row>
    <row r="9" spans="1:13" ht="12.75" customHeight="1">
      <c r="A9" s="76"/>
      <c r="B9" s="47"/>
      <c r="C9" s="62"/>
      <c r="D9" s="49"/>
      <c r="E9" s="49"/>
      <c r="F9" s="49"/>
      <c r="G9" s="49"/>
      <c r="H9" s="49"/>
      <c r="I9" s="55"/>
      <c r="K9" s="7"/>
    </row>
    <row r="10" spans="1:13" ht="12.75" customHeight="1">
      <c r="A10" s="5" t="s">
        <v>385</v>
      </c>
      <c r="B10" s="122"/>
      <c r="C10" s="122"/>
      <c r="D10" s="122"/>
      <c r="F10" s="77" t="s">
        <v>173</v>
      </c>
      <c r="G10" s="328"/>
      <c r="H10" s="328"/>
      <c r="I10" s="328"/>
      <c r="J10" s="328" t="s">
        <v>412</v>
      </c>
      <c r="K10" s="5" t="s">
        <v>232</v>
      </c>
    </row>
    <row r="11" spans="1:13" ht="12.75" customHeight="1">
      <c r="B11" s="10" t="s">
        <v>393</v>
      </c>
      <c r="C11" s="10" t="s">
        <v>402</v>
      </c>
      <c r="D11" s="10" t="s">
        <v>403</v>
      </c>
      <c r="F11" s="182" t="s">
        <v>45</v>
      </c>
      <c r="J11" s="400">
        <v>19</v>
      </c>
      <c r="K11" s="10" t="s">
        <v>46</v>
      </c>
    </row>
    <row r="12" spans="1:13" ht="12.75" customHeight="1">
      <c r="A12" s="8" t="s">
        <v>270</v>
      </c>
      <c r="B12" s="316">
        <v>12783</v>
      </c>
      <c r="C12" s="316">
        <v>6132</v>
      </c>
      <c r="D12" s="316">
        <v>18915</v>
      </c>
      <c r="F12" s="182" t="s">
        <v>52</v>
      </c>
      <c r="J12" s="400">
        <v>103</v>
      </c>
      <c r="K12" s="10" t="s">
        <v>460</v>
      </c>
    </row>
    <row r="13" spans="1:13" ht="12.75" customHeight="1">
      <c r="A13" s="15" t="s">
        <v>269</v>
      </c>
      <c r="B13" s="316">
        <v>853</v>
      </c>
      <c r="C13" s="316">
        <v>675</v>
      </c>
      <c r="D13" s="316">
        <f>SUM(B13:C13)</f>
        <v>1528</v>
      </c>
      <c r="E13" s="7"/>
      <c r="F13" s="182" t="s">
        <v>276</v>
      </c>
      <c r="J13" s="399">
        <v>2</v>
      </c>
      <c r="K13" s="10" t="s">
        <v>348</v>
      </c>
    </row>
    <row r="14" spans="1:13" ht="15" customHeight="1">
      <c r="A14" s="15" t="s">
        <v>371</v>
      </c>
      <c r="B14" s="316">
        <v>649</v>
      </c>
      <c r="C14" s="316">
        <v>417</v>
      </c>
      <c r="D14" s="316">
        <f>SUM(B14:C14)</f>
        <v>1066</v>
      </c>
      <c r="E14" s="7"/>
      <c r="F14" s="182" t="s">
        <v>271</v>
      </c>
      <c r="J14" s="91">
        <v>2</v>
      </c>
      <c r="K14" s="10" t="s">
        <v>11</v>
      </c>
    </row>
    <row r="15" spans="1:13" ht="13" customHeight="1">
      <c r="A15" s="15" t="s">
        <v>275</v>
      </c>
      <c r="B15" s="318">
        <f>B14/B13</f>
        <v>0.7608440797186401</v>
      </c>
      <c r="C15" s="318">
        <f>C14/C13</f>
        <v>0.61777777777777776</v>
      </c>
      <c r="D15" s="318">
        <f>D14/D13</f>
        <v>0.69764397905759157</v>
      </c>
      <c r="E15" s="7"/>
      <c r="F15" s="182"/>
      <c r="K15" s="10"/>
      <c r="M15" s="321"/>
    </row>
    <row r="16" spans="1:13" ht="13" customHeight="1">
      <c r="A16" s="15"/>
      <c r="B16" s="318"/>
      <c r="C16" s="318"/>
      <c r="D16" s="318"/>
      <c r="E16" s="7"/>
      <c r="F16" s="182" t="s">
        <v>229</v>
      </c>
      <c r="J16" s="91">
        <v>10</v>
      </c>
      <c r="K16" s="10" t="s">
        <v>348</v>
      </c>
      <c r="M16" s="321"/>
    </row>
    <row r="17" spans="1:18" ht="13" customHeight="1">
      <c r="A17" s="552" t="s">
        <v>10</v>
      </c>
      <c r="B17" s="538"/>
      <c r="C17" s="537" t="s">
        <v>412</v>
      </c>
      <c r="D17" s="522" t="s">
        <v>232</v>
      </c>
      <c r="M17" s="321"/>
    </row>
    <row r="18" spans="1:18" ht="13" customHeight="1">
      <c r="A18" s="10" t="s">
        <v>49</v>
      </c>
      <c r="B18" s="317"/>
      <c r="C18" s="400">
        <v>8</v>
      </c>
      <c r="D18" s="13" t="s">
        <v>41</v>
      </c>
      <c r="F18" s="389"/>
      <c r="M18" s="321"/>
    </row>
    <row r="19" spans="1:18" ht="13" customHeight="1">
      <c r="A19" s="10" t="s">
        <v>12</v>
      </c>
      <c r="B19" s="317"/>
      <c r="C19" s="539">
        <f>2*3*300</f>
        <v>1800</v>
      </c>
      <c r="D19" s="474" t="s">
        <v>80</v>
      </c>
      <c r="F19" s="77" t="s">
        <v>234</v>
      </c>
      <c r="G19" s="122"/>
      <c r="H19" s="122"/>
      <c r="I19" s="124"/>
      <c r="J19" s="124"/>
      <c r="K19" s="124"/>
      <c r="L19" s="328" t="s">
        <v>412</v>
      </c>
      <c r="M19" s="5" t="s">
        <v>232</v>
      </c>
    </row>
    <row r="20" spans="1:18" ht="14" customHeight="1">
      <c r="A20" s="10" t="s">
        <v>13</v>
      </c>
      <c r="B20" s="317"/>
      <c r="C20" s="539">
        <f>8*2*200</f>
        <v>3200</v>
      </c>
      <c r="D20" s="474" t="s">
        <v>80</v>
      </c>
      <c r="F20" s="10" t="s">
        <v>43</v>
      </c>
      <c r="G20" s="320"/>
      <c r="H20" s="8"/>
      <c r="I20" s="15"/>
      <c r="K20" s="13"/>
      <c r="L20" s="709">
        <v>150</v>
      </c>
      <c r="M20" s="474" t="s">
        <v>80</v>
      </c>
    </row>
    <row r="21" spans="1:18" ht="14" customHeight="1">
      <c r="A21" s="10" t="s">
        <v>50</v>
      </c>
      <c r="B21" s="319"/>
      <c r="C21" s="400">
        <v>30</v>
      </c>
      <c r="D21" s="13" t="s">
        <v>41</v>
      </c>
      <c r="F21" s="10" t="s">
        <v>44</v>
      </c>
      <c r="L21" s="710">
        <v>260</v>
      </c>
      <c r="M21" s="474" t="s">
        <v>80</v>
      </c>
    </row>
    <row r="22" spans="1:18" ht="14" customHeight="1">
      <c r="A22" s="10" t="s">
        <v>15</v>
      </c>
      <c r="B22" s="319"/>
      <c r="C22" s="400">
        <f>20*20</f>
        <v>400</v>
      </c>
      <c r="D22" s="474" t="s">
        <v>80</v>
      </c>
      <c r="E22" s="8"/>
      <c r="F22" s="10" t="s">
        <v>177</v>
      </c>
      <c r="G22" s="320"/>
      <c r="H22" s="8"/>
      <c r="I22" s="15"/>
      <c r="K22" s="13"/>
      <c r="L22" s="711">
        <f>400*2</f>
        <v>800</v>
      </c>
      <c r="M22" s="474" t="s">
        <v>80</v>
      </c>
    </row>
    <row r="23" spans="1:18" ht="14" customHeight="1">
      <c r="A23" s="10" t="s">
        <v>16</v>
      </c>
      <c r="B23" s="319"/>
      <c r="C23" s="539">
        <f>40*2*20</f>
        <v>1600</v>
      </c>
      <c r="D23" s="474" t="s">
        <v>80</v>
      </c>
      <c r="E23" s="8"/>
      <c r="F23" s="10" t="s">
        <v>263</v>
      </c>
      <c r="G23" s="320"/>
      <c r="H23" s="8"/>
      <c r="I23" s="15"/>
      <c r="K23" s="13"/>
      <c r="L23" s="711">
        <v>3000</v>
      </c>
      <c r="M23" s="474" t="s">
        <v>80</v>
      </c>
    </row>
    <row r="24" spans="1:18" ht="14" customHeight="1">
      <c r="A24" s="10" t="s">
        <v>20</v>
      </c>
      <c r="B24" s="319"/>
      <c r="C24" s="539">
        <f>30*2*30</f>
        <v>1800</v>
      </c>
      <c r="D24" s="474" t="s">
        <v>80</v>
      </c>
      <c r="E24" s="8"/>
      <c r="F24" s="10"/>
      <c r="G24" s="320"/>
      <c r="H24" s="8"/>
      <c r="I24" s="15"/>
      <c r="K24" s="13"/>
      <c r="L24" s="712"/>
      <c r="M24" s="73"/>
    </row>
    <row r="25" spans="1:18" ht="14" customHeight="1">
      <c r="A25" s="8" t="s">
        <v>14</v>
      </c>
      <c r="B25" s="8"/>
      <c r="C25" s="539">
        <f>25*40</f>
        <v>1000</v>
      </c>
      <c r="D25" s="474" t="s">
        <v>80</v>
      </c>
      <c r="E25" s="8"/>
      <c r="F25" s="10" t="s">
        <v>213</v>
      </c>
      <c r="G25" s="320"/>
      <c r="H25" s="8"/>
      <c r="I25" s="15"/>
      <c r="K25" s="13"/>
      <c r="L25" s="713">
        <v>68</v>
      </c>
      <c r="M25" s="474" t="s">
        <v>81</v>
      </c>
    </row>
    <row r="26" spans="1:18" ht="14" customHeight="1">
      <c r="A26" s="8" t="s">
        <v>40</v>
      </c>
      <c r="B26" s="8"/>
      <c r="C26" s="400">
        <v>2</v>
      </c>
      <c r="D26" s="13" t="s">
        <v>42</v>
      </c>
      <c r="E26" s="8"/>
      <c r="F26" s="15"/>
      <c r="G26" s="320"/>
      <c r="H26" s="13"/>
      <c r="I26" s="15"/>
      <c r="J26" s="7"/>
      <c r="K26" s="13"/>
      <c r="L26" s="712"/>
      <c r="M26" s="73"/>
    </row>
    <row r="27" spans="1:18" ht="14" customHeight="1">
      <c r="A27" s="10" t="s">
        <v>37</v>
      </c>
      <c r="B27" s="319"/>
      <c r="C27" s="387">
        <f>C19+C20+((C22+C23+C24+C25)*C26)</f>
        <v>14600</v>
      </c>
      <c r="D27" s="474" t="s">
        <v>80</v>
      </c>
      <c r="E27" s="8"/>
      <c r="F27" s="10" t="s">
        <v>47</v>
      </c>
      <c r="G27" s="320"/>
      <c r="H27" s="8"/>
      <c r="I27" s="15"/>
      <c r="J27" s="19"/>
      <c r="L27" s="713">
        <v>750</v>
      </c>
      <c r="M27" s="474" t="s">
        <v>80</v>
      </c>
    </row>
    <row r="28" spans="1:18" ht="13" customHeight="1">
      <c r="A28" s="10" t="s">
        <v>38</v>
      </c>
      <c r="B28" s="319"/>
      <c r="C28" s="540">
        <v>0.2</v>
      </c>
      <c r="D28" s="13"/>
      <c r="E28" s="7"/>
      <c r="F28" s="10"/>
    </row>
    <row r="29" spans="1:18" ht="12.75" customHeight="1">
      <c r="A29" s="10" t="s">
        <v>39</v>
      </c>
      <c r="B29" s="319"/>
      <c r="C29" s="266">
        <f>C27*C28</f>
        <v>2920</v>
      </c>
      <c r="D29" s="474" t="s">
        <v>80</v>
      </c>
      <c r="E29" s="7"/>
      <c r="F29" s="8"/>
      <c r="G29" s="8"/>
      <c r="H29" s="8"/>
      <c r="I29" s="8"/>
      <c r="J29" s="8"/>
      <c r="K29" s="8"/>
    </row>
    <row r="30" spans="1:18" ht="12.75" customHeight="1">
      <c r="A30" s="15"/>
      <c r="B30" s="319"/>
      <c r="C30" s="319"/>
      <c r="D30" s="319"/>
      <c r="E30" s="7"/>
      <c r="F30" s="8"/>
      <c r="G30" s="8"/>
      <c r="H30" s="8"/>
      <c r="I30" s="8"/>
      <c r="J30" s="8"/>
      <c r="K30" s="8"/>
    </row>
    <row r="31" spans="1:18" ht="12.75" customHeight="1">
      <c r="A31" s="15"/>
      <c r="B31" s="553"/>
      <c r="C31" s="553"/>
      <c r="D31" s="319"/>
      <c r="E31" s="7"/>
      <c r="F31" s="8"/>
      <c r="G31" s="8"/>
      <c r="H31" s="8"/>
      <c r="I31" s="8"/>
      <c r="J31" s="8"/>
      <c r="K31" s="8"/>
    </row>
    <row r="32" spans="1:18" ht="12.75" customHeight="1">
      <c r="A32" s="15"/>
      <c r="B32" s="15"/>
      <c r="C32" s="15"/>
      <c r="D32" s="7"/>
      <c r="E32" s="7"/>
      <c r="F32" s="8"/>
      <c r="G32" s="8"/>
      <c r="H32" s="8"/>
      <c r="I32" s="8"/>
      <c r="J32" s="8"/>
      <c r="K32" s="8"/>
      <c r="Q32" s="475"/>
      <c r="R32" s="476"/>
    </row>
    <row r="33" spans="1:17" ht="12.75" customHeight="1">
      <c r="B33" s="8"/>
      <c r="C33" s="8"/>
      <c r="D33" s="7"/>
      <c r="E33" s="7"/>
      <c r="F33" s="8"/>
      <c r="G33" s="8"/>
      <c r="H33" s="8"/>
      <c r="I33" s="8"/>
      <c r="J33" s="8"/>
      <c r="K33" s="8"/>
      <c r="Q33" s="475"/>
    </row>
    <row r="34" spans="1:17" ht="12.75" customHeight="1">
      <c r="A34" s="77" t="s">
        <v>346</v>
      </c>
      <c r="B34" s="6" t="s">
        <v>412</v>
      </c>
      <c r="C34" s="6" t="s">
        <v>413</v>
      </c>
      <c r="D34" s="7"/>
      <c r="E34" s="7"/>
      <c r="F34" s="8"/>
      <c r="G34" s="8"/>
      <c r="H34" s="8"/>
      <c r="I34" s="8"/>
      <c r="J34" s="8"/>
      <c r="K34" s="8"/>
    </row>
    <row r="35" spans="1:17" ht="12.75" customHeight="1">
      <c r="A35" s="13" t="s">
        <v>407</v>
      </c>
      <c r="B35" s="330">
        <f>Assumptions!D13</f>
        <v>0.1</v>
      </c>
      <c r="C35" s="7"/>
      <c r="D35" s="7"/>
      <c r="E35" s="7"/>
      <c r="F35" s="8"/>
      <c r="G35" s="8"/>
      <c r="H35" s="8"/>
      <c r="I35" s="8"/>
      <c r="J35" s="8"/>
      <c r="K35" s="8"/>
    </row>
    <row r="36" spans="1:17" ht="12.75" customHeight="1">
      <c r="A36" s="13" t="s">
        <v>439</v>
      </c>
      <c r="B36" s="379">
        <f>AVERAGE(Assumptions!C39:C45)</f>
        <v>2.3556958129840096E-2</v>
      </c>
      <c r="C36" s="7"/>
      <c r="D36" s="7"/>
      <c r="E36" s="7"/>
      <c r="F36" s="8"/>
      <c r="G36" s="8"/>
      <c r="H36" s="8"/>
      <c r="I36" s="8"/>
      <c r="J36" s="8"/>
      <c r="K36" s="8"/>
    </row>
    <row r="37" spans="1:17" ht="12" customHeight="1">
      <c r="A37" s="13" t="s">
        <v>19</v>
      </c>
      <c r="B37" s="228">
        <f>Assumptions!C39</f>
        <v>2.8114358847551271E-2</v>
      </c>
      <c r="D37" s="7"/>
      <c r="E37" s="7"/>
    </row>
    <row r="38" spans="1:17" ht="13" customHeight="1">
      <c r="A38" s="13" t="s">
        <v>349</v>
      </c>
      <c r="B38" s="380">
        <f>B6-B5</f>
        <v>7</v>
      </c>
      <c r="C38" s="15" t="s">
        <v>445</v>
      </c>
      <c r="D38" s="7"/>
      <c r="E38" s="7"/>
    </row>
    <row r="39" spans="1:17" s="25" customFormat="1" ht="12.75" customHeight="1">
      <c r="A39" s="8" t="s">
        <v>397</v>
      </c>
      <c r="B39" s="381">
        <f>Assumptions!N56</f>
        <v>8.2768008333333292</v>
      </c>
      <c r="C39" s="15" t="s">
        <v>347</v>
      </c>
      <c r="D39" s="7"/>
      <c r="E39" s="7"/>
      <c r="F39" s="11"/>
      <c r="G39" s="80"/>
      <c r="H39" s="7"/>
      <c r="I39" s="15"/>
      <c r="J39" s="19"/>
      <c r="K39" s="4"/>
    </row>
    <row r="40" spans="1:17" ht="12.75" customHeight="1">
      <c r="A40" s="8" t="s">
        <v>399</v>
      </c>
      <c r="B40" s="381">
        <f>Assumptions!U56</f>
        <v>6.4614613265500704</v>
      </c>
      <c r="C40" s="15" t="s">
        <v>347</v>
      </c>
      <c r="D40" s="7"/>
      <c r="E40" s="7"/>
      <c r="G40" s="14"/>
      <c r="H40" s="7"/>
      <c r="I40" s="15"/>
      <c r="J40" s="19"/>
      <c r="K40" s="28"/>
    </row>
    <row r="41" spans="1:17" ht="12.75" customHeight="1">
      <c r="A41" s="8" t="s">
        <v>233</v>
      </c>
      <c r="B41" s="382">
        <f>Assumptions!U57</f>
        <v>4.1881653133999999</v>
      </c>
      <c r="C41" s="15" t="s">
        <v>347</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418</v>
      </c>
    </row>
    <row r="45" spans="1:17" ht="12.75" customHeight="1">
      <c r="B45" s="24"/>
      <c r="K45" s="7"/>
      <c r="L45" s="13"/>
      <c r="M45" s="13"/>
      <c r="N45" s="13"/>
    </row>
    <row r="46" spans="1:17" ht="42">
      <c r="A46" s="3" t="s">
        <v>391</v>
      </c>
      <c r="B46" s="3" t="s">
        <v>449</v>
      </c>
      <c r="C46" s="3" t="s">
        <v>458</v>
      </c>
      <c r="D46" s="3" t="s">
        <v>450</v>
      </c>
      <c r="E46" s="3" t="s">
        <v>459</v>
      </c>
      <c r="F46" s="3" t="s">
        <v>432</v>
      </c>
      <c r="G46" s="3" t="s">
        <v>420</v>
      </c>
      <c r="H46" s="3" t="s">
        <v>433</v>
      </c>
      <c r="I46" s="3" t="s">
        <v>434</v>
      </c>
      <c r="J46" s="3" t="s">
        <v>452</v>
      </c>
      <c r="K46" s="3" t="s">
        <v>321</v>
      </c>
      <c r="L46" s="7"/>
      <c r="M46" s="7"/>
      <c r="N46" s="7"/>
    </row>
    <row r="47" spans="1:17" s="13" customFormat="1">
      <c r="A47" s="168" t="s">
        <v>17</v>
      </c>
      <c r="B47" s="390">
        <f>C29</f>
        <v>2920</v>
      </c>
      <c r="C47" s="126" t="str">
        <f>D29</f>
        <v>2004 CNY</v>
      </c>
      <c r="D47" s="126">
        <f>1</f>
        <v>1</v>
      </c>
      <c r="E47" s="126">
        <v>1</v>
      </c>
      <c r="F47" s="126">
        <f t="shared" ref="F47:F53" si="0">B:B*D:D</f>
        <v>2920</v>
      </c>
      <c r="G47" s="346">
        <f t="shared" ref="G47:G53" si="1">F:F/$B$39</f>
        <v>352.79331456668916</v>
      </c>
      <c r="H47" s="346">
        <f>G:G</f>
        <v>352.79331456668916</v>
      </c>
      <c r="I47" s="346">
        <f t="shared" ref="I47:I53" si="2">H:H*E:E</f>
        <v>352.79331456668916</v>
      </c>
      <c r="J47" s="346">
        <f t="shared" ref="J47:J53" si="3">I:I*((1+$B$36)^$B$38)</f>
        <v>415.24503789227282</v>
      </c>
      <c r="K47" s="253" t="s">
        <v>330</v>
      </c>
      <c r="L47" s="7"/>
      <c r="M47" s="7"/>
      <c r="N47" s="7"/>
    </row>
    <row r="48" spans="1:17" ht="12.75" customHeight="1">
      <c r="A48" s="26" t="s">
        <v>164</v>
      </c>
      <c r="B48" s="396">
        <f>L20</f>
        <v>150</v>
      </c>
      <c r="C48" s="28" t="str">
        <f t="shared" ref="B48:C51" si="4">M20</f>
        <v>2004 CNY</v>
      </c>
      <c r="D48" s="29">
        <f>J12</f>
        <v>103</v>
      </c>
      <c r="E48" s="29">
        <v>1</v>
      </c>
      <c r="F48" s="126">
        <f t="shared" si="0"/>
        <v>15450</v>
      </c>
      <c r="G48" s="346">
        <f t="shared" si="1"/>
        <v>1866.6632568682696</v>
      </c>
      <c r="H48" s="346">
        <f>G:G</f>
        <v>1866.6632568682696</v>
      </c>
      <c r="I48" s="346">
        <f t="shared" si="2"/>
        <v>1866.6632568682696</v>
      </c>
      <c r="J48" s="346">
        <f t="shared" si="3"/>
        <v>2197.1013135053477</v>
      </c>
      <c r="K48" s="253" t="s">
        <v>330</v>
      </c>
      <c r="L48" s="7"/>
      <c r="M48" s="7"/>
      <c r="N48" s="7"/>
    </row>
    <row r="49" spans="1:16" ht="12.75" customHeight="1">
      <c r="A49" s="10" t="s">
        <v>18</v>
      </c>
      <c r="B49" s="396">
        <f t="shared" si="4"/>
        <v>260</v>
      </c>
      <c r="C49" s="28" t="str">
        <f t="shared" si="4"/>
        <v>2004 CNY</v>
      </c>
      <c r="D49" s="29">
        <f>J11</f>
        <v>19</v>
      </c>
      <c r="E49" s="29">
        <v>1</v>
      </c>
      <c r="F49" s="126">
        <f t="shared" si="0"/>
        <v>4940</v>
      </c>
      <c r="G49" s="346">
        <f t="shared" si="1"/>
        <v>596.84896368474119</v>
      </c>
      <c r="H49" s="346">
        <f>G:G</f>
        <v>596.84896368474119</v>
      </c>
      <c r="I49" s="346">
        <f t="shared" si="2"/>
        <v>596.84896368474119</v>
      </c>
      <c r="J49" s="346">
        <f t="shared" si="3"/>
        <v>702.50359150268071</v>
      </c>
      <c r="K49" s="253" t="s">
        <v>330</v>
      </c>
      <c r="L49" s="7"/>
      <c r="M49" s="7"/>
      <c r="N49" s="7"/>
    </row>
    <row r="50" spans="1:16" ht="12.75" customHeight="1">
      <c r="A50" s="182" t="s">
        <v>177</v>
      </c>
      <c r="B50" s="396">
        <f t="shared" si="4"/>
        <v>800</v>
      </c>
      <c r="C50" s="28" t="str">
        <f t="shared" si="4"/>
        <v>2004 CNY</v>
      </c>
      <c r="D50" s="29">
        <v>1</v>
      </c>
      <c r="E50" s="29">
        <v>1</v>
      </c>
      <c r="F50" s="126">
        <f t="shared" si="0"/>
        <v>800</v>
      </c>
      <c r="G50" s="346">
        <f t="shared" si="1"/>
        <v>96.655702621010718</v>
      </c>
      <c r="H50" s="346">
        <f>G:G</f>
        <v>96.655702621010718</v>
      </c>
      <c r="I50" s="346">
        <f t="shared" si="2"/>
        <v>96.655702621010718</v>
      </c>
      <c r="J50" s="346">
        <f t="shared" si="3"/>
        <v>113.76576380610213</v>
      </c>
      <c r="K50" s="253" t="s">
        <v>330</v>
      </c>
      <c r="L50" s="7"/>
      <c r="M50" s="7"/>
      <c r="N50" s="7"/>
    </row>
    <row r="51" spans="1:16" ht="12.75" customHeight="1">
      <c r="A51" s="182" t="s">
        <v>263</v>
      </c>
      <c r="B51" s="396">
        <f>L23</f>
        <v>3000</v>
      </c>
      <c r="C51" s="28" t="str">
        <f t="shared" si="4"/>
        <v>2004 CNY</v>
      </c>
      <c r="D51" s="29">
        <f>J14*J13</f>
        <v>4</v>
      </c>
      <c r="E51" s="29">
        <v>1</v>
      </c>
      <c r="F51" s="126">
        <f t="shared" si="0"/>
        <v>12000</v>
      </c>
      <c r="G51" s="346">
        <f t="shared" si="1"/>
        <v>1449.8355393151608</v>
      </c>
      <c r="H51" s="346">
        <f>G:G</f>
        <v>1449.8355393151608</v>
      </c>
      <c r="I51" s="346">
        <f t="shared" si="2"/>
        <v>1449.8355393151608</v>
      </c>
      <c r="J51" s="346">
        <f t="shared" si="3"/>
        <v>1706.486457091532</v>
      </c>
      <c r="K51" s="253" t="s">
        <v>330</v>
      </c>
      <c r="L51" s="7"/>
      <c r="M51" s="7"/>
      <c r="N51" s="7"/>
    </row>
    <row r="52" spans="1:16" ht="12.75" customHeight="1">
      <c r="A52" s="10" t="s">
        <v>213</v>
      </c>
      <c r="B52" s="396">
        <f>L25</f>
        <v>68</v>
      </c>
      <c r="C52" s="28" t="str">
        <f>M25</f>
        <v>2005 CNY</v>
      </c>
      <c r="D52" s="29">
        <f>D14</f>
        <v>1066</v>
      </c>
      <c r="E52" s="29">
        <v>1</v>
      </c>
      <c r="F52" s="126">
        <f t="shared" si="0"/>
        <v>72488</v>
      </c>
      <c r="G52" s="346">
        <f t="shared" si="1"/>
        <v>8757.9732144897807</v>
      </c>
      <c r="H52" s="346">
        <f>G52/((1+B37)^(2005-2004))</f>
        <v>8518.4815668822048</v>
      </c>
      <c r="I52" s="346">
        <f t="shared" si="2"/>
        <v>8518.4815668822048</v>
      </c>
      <c r="J52" s="346">
        <f t="shared" si="3"/>
        <v>10026.429229162659</v>
      </c>
      <c r="K52" s="253" t="s">
        <v>330</v>
      </c>
      <c r="L52" s="7"/>
      <c r="M52" s="7"/>
      <c r="N52" s="7"/>
    </row>
    <row r="53" spans="1:16" ht="12.75" customHeight="1">
      <c r="A53" s="32" t="s">
        <v>48</v>
      </c>
      <c r="B53" s="396">
        <f>L27</f>
        <v>750</v>
      </c>
      <c r="C53" s="28" t="str">
        <f>M27</f>
        <v>2004 CNY</v>
      </c>
      <c r="D53" s="29">
        <f>J12</f>
        <v>103</v>
      </c>
      <c r="E53" s="29">
        <v>1</v>
      </c>
      <c r="F53" s="126">
        <f t="shared" si="0"/>
        <v>77250</v>
      </c>
      <c r="G53" s="346">
        <f t="shared" si="1"/>
        <v>9333.3162843413484</v>
      </c>
      <c r="H53" s="346">
        <f>G:G</f>
        <v>9333.3162843413484</v>
      </c>
      <c r="I53" s="346">
        <f t="shared" si="2"/>
        <v>9333.3162843413484</v>
      </c>
      <c r="J53" s="346">
        <f t="shared" si="3"/>
        <v>10985.506567526738</v>
      </c>
      <c r="K53" s="253" t="s">
        <v>330</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418</v>
      </c>
    </row>
    <row r="56" spans="1:16" ht="12.75" customHeight="1">
      <c r="A56" s="5" t="s">
        <v>444</v>
      </c>
      <c r="B56" s="38" t="s">
        <v>412</v>
      </c>
      <c r="C56" s="6" t="s">
        <v>413</v>
      </c>
      <c r="D56" s="6" t="s">
        <v>383</v>
      </c>
      <c r="E56" s="7"/>
      <c r="G56" s="7"/>
      <c r="H56" s="7"/>
      <c r="I56" s="7"/>
      <c r="J56" s="39"/>
      <c r="K56" s="8"/>
    </row>
    <row r="57" spans="1:16" ht="12.75" customHeight="1">
      <c r="A57" s="8" t="s">
        <v>197</v>
      </c>
      <c r="B57" s="248">
        <v>0.107</v>
      </c>
      <c r="C57" s="10" t="s">
        <v>303</v>
      </c>
      <c r="D57" s="91">
        <v>4.9000000000000002E-2</v>
      </c>
      <c r="G57" s="7"/>
      <c r="H57" s="7"/>
      <c r="I57" s="7"/>
      <c r="J57" s="7"/>
      <c r="K57" s="8"/>
    </row>
    <row r="58" spans="1:16" ht="12.75" customHeight="1">
      <c r="A58" s="8" t="s">
        <v>451</v>
      </c>
      <c r="B58" s="247">
        <f>B57*D13</f>
        <v>163.49600000000001</v>
      </c>
      <c r="C58" s="10" t="s">
        <v>303</v>
      </c>
      <c r="G58" s="7"/>
      <c r="H58" s="7"/>
      <c r="I58" s="7"/>
      <c r="J58" s="7"/>
      <c r="K58" s="8"/>
    </row>
    <row r="59" spans="1:16" ht="12.75" customHeight="1">
      <c r="B59" s="207"/>
      <c r="C59" s="10"/>
      <c r="G59" s="7"/>
      <c r="H59" s="7"/>
      <c r="I59" s="7"/>
      <c r="J59" s="7"/>
      <c r="K59" s="8"/>
    </row>
    <row r="60" spans="1:16" ht="12.75" customHeight="1">
      <c r="A60" s="8" t="s">
        <v>268</v>
      </c>
      <c r="B60" s="247">
        <f>B57+(1.645*D57)</f>
        <v>0.18760500000000002</v>
      </c>
      <c r="C60" s="10" t="s">
        <v>303</v>
      </c>
      <c r="G60" s="7"/>
      <c r="H60" s="7"/>
      <c r="I60" s="7"/>
      <c r="J60" s="7"/>
      <c r="K60" s="8"/>
    </row>
    <row r="61" spans="1:16" ht="12.75" customHeight="1">
      <c r="A61" s="8" t="s">
        <v>268</v>
      </c>
      <c r="B61" s="247">
        <f>B57-(1.645*D57)</f>
        <v>2.6394999999999988E-2</v>
      </c>
      <c r="C61" s="10" t="s">
        <v>209</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441</v>
      </c>
      <c r="B66" s="68" t="s">
        <v>446</v>
      </c>
      <c r="C66" s="69" t="s">
        <v>447</v>
      </c>
      <c r="D66" s="70"/>
      <c r="F66" s="103" t="s">
        <v>414</v>
      </c>
      <c r="G66" s="104" t="s">
        <v>210</v>
      </c>
      <c r="H66" s="104" t="s">
        <v>302</v>
      </c>
      <c r="I66" s="105" t="s">
        <v>368</v>
      </c>
      <c r="J66" s="7"/>
      <c r="K66" s="8"/>
    </row>
    <row r="67" spans="1:11" ht="12.75" customHeight="1">
      <c r="A67" s="44" t="s">
        <v>440</v>
      </c>
      <c r="B67" s="232">
        <f>SUM(J47:J53)</f>
        <v>26147.037960487331</v>
      </c>
      <c r="C67" s="232">
        <f>B:B*($B$40/$B$41)</f>
        <v>40339.399699667432</v>
      </c>
      <c r="D67" s="372" t="s">
        <v>454</v>
      </c>
      <c r="E67" s="28"/>
      <c r="F67" s="234" t="s">
        <v>364</v>
      </c>
      <c r="G67" s="254">
        <f>B57</f>
        <v>0.107</v>
      </c>
      <c r="H67" s="397">
        <f>$B$67/(G:G*$D$13)</f>
        <v>159.9246340001427</v>
      </c>
      <c r="I67" s="255">
        <f>100/H:H</f>
        <v>0.62529453717499683</v>
      </c>
      <c r="J67" s="13"/>
    </row>
    <row r="68" spans="1:11" ht="12.75" customHeight="1">
      <c r="A68" s="45" t="s">
        <v>448</v>
      </c>
      <c r="B68" s="106">
        <f>B67</f>
        <v>26147.037960487331</v>
      </c>
      <c r="C68" s="106">
        <f>C67</f>
        <v>40339.399699667432</v>
      </c>
      <c r="D68" s="373" t="s">
        <v>454</v>
      </c>
      <c r="E68" s="72"/>
      <c r="F68" s="234" t="s">
        <v>365</v>
      </c>
      <c r="G68" s="251">
        <f>B60</f>
        <v>0.18760500000000002</v>
      </c>
      <c r="H68" s="397">
        <f>$B$67/(G:G*$D$13)</f>
        <v>91.212578758643247</v>
      </c>
      <c r="I68" s="255">
        <f>100/H:H</f>
        <v>1.0963400153898626</v>
      </c>
      <c r="J68" s="20"/>
    </row>
    <row r="69" spans="1:11" ht="12.75" customHeight="1" thickBot="1">
      <c r="A69" s="50" t="s">
        <v>392</v>
      </c>
      <c r="B69" s="51">
        <f>0</f>
        <v>0</v>
      </c>
      <c r="C69" s="51">
        <f>0</f>
        <v>0</v>
      </c>
      <c r="D69" s="378" t="s">
        <v>454</v>
      </c>
      <c r="E69" s="72"/>
      <c r="F69" s="235" t="s">
        <v>366</v>
      </c>
      <c r="G69" s="252">
        <f>B61</f>
        <v>2.6394999999999988E-2</v>
      </c>
      <c r="H69" s="398">
        <f>$B$67/(G:G*$D$13)</f>
        <v>648.30217230593962</v>
      </c>
      <c r="I69" s="256">
        <f>100/H:H</f>
        <v>0.15424905896013116</v>
      </c>
    </row>
    <row r="70" spans="1:11" ht="12.75" customHeight="1">
      <c r="A70" s="127" t="s">
        <v>441</v>
      </c>
      <c r="B70" s="347">
        <f>B67/B58</f>
        <v>159.9246340001427</v>
      </c>
      <c r="C70" s="347">
        <f>C67/B58</f>
        <v>246.73019339719278</v>
      </c>
      <c r="D70" s="589" t="s">
        <v>454</v>
      </c>
      <c r="E70" s="72"/>
      <c r="F70" s="49"/>
      <c r="G70" s="49"/>
      <c r="H70" s="49"/>
    </row>
    <row r="71" spans="1:11" ht="12.75" customHeight="1">
      <c r="A71" s="45" t="s">
        <v>299</v>
      </c>
      <c r="B71" s="347">
        <f>B68/B58</f>
        <v>159.9246340001427</v>
      </c>
      <c r="C71" s="347">
        <f>C68/B58</f>
        <v>246.73019339719278</v>
      </c>
      <c r="D71" s="590" t="s">
        <v>454</v>
      </c>
      <c r="E71" s="72"/>
      <c r="F71" s="49"/>
      <c r="G71" s="49"/>
      <c r="H71" s="49"/>
      <c r="J71" s="8"/>
    </row>
    <row r="72" spans="1:11" ht="12.75" customHeight="1" thickBot="1">
      <c r="A72" s="50" t="s">
        <v>222</v>
      </c>
      <c r="B72" s="51"/>
      <c r="C72" s="51"/>
      <c r="D72" s="591" t="s">
        <v>454</v>
      </c>
      <c r="E72" s="72"/>
      <c r="F72" s="54"/>
      <c r="G72" s="54"/>
      <c r="H72" s="54"/>
      <c r="I72" s="11" t="s">
        <v>418</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417</v>
      </c>
      <c r="B1" s="56" t="s">
        <v>376</v>
      </c>
      <c r="C1" s="42"/>
      <c r="D1" s="42"/>
      <c r="E1" s="43"/>
      <c r="F1" s="43"/>
      <c r="G1" s="43"/>
      <c r="H1" s="132"/>
      <c r="I1" s="132"/>
      <c r="J1" s="57"/>
    </row>
    <row r="2" spans="1:17">
      <c r="A2" s="58" t="s">
        <v>408</v>
      </c>
      <c r="B2" s="47" t="s">
        <v>395</v>
      </c>
      <c r="C2" s="49"/>
      <c r="D2" s="49"/>
      <c r="E2" s="49"/>
      <c r="F2" s="49"/>
      <c r="G2" s="49"/>
      <c r="H2" s="55"/>
      <c r="I2" s="55"/>
      <c r="J2" s="59"/>
    </row>
    <row r="3" spans="1:17">
      <c r="A3" s="58" t="s">
        <v>409</v>
      </c>
      <c r="B3" s="60">
        <v>37987</v>
      </c>
      <c r="C3" s="60" t="s">
        <v>375</v>
      </c>
      <c r="D3" s="49"/>
      <c r="E3" s="49"/>
      <c r="F3" s="49"/>
      <c r="G3" s="49"/>
      <c r="H3" s="55"/>
      <c r="I3" s="55"/>
      <c r="J3" s="59"/>
    </row>
    <row r="4" spans="1:17">
      <c r="A4" s="58" t="s">
        <v>410</v>
      </c>
      <c r="B4" s="47" t="s">
        <v>406</v>
      </c>
      <c r="C4" s="49"/>
      <c r="D4" s="49"/>
      <c r="E4" s="49"/>
      <c r="F4" s="49"/>
      <c r="G4" s="49"/>
      <c r="H4" s="55"/>
      <c r="I4" s="55"/>
      <c r="J4" s="59"/>
    </row>
    <row r="5" spans="1:17">
      <c r="A5" s="58" t="s">
        <v>411</v>
      </c>
      <c r="B5" s="133">
        <v>1999</v>
      </c>
      <c r="C5" s="62"/>
      <c r="D5" s="49"/>
      <c r="E5" s="49"/>
      <c r="F5" s="49"/>
      <c r="G5" s="49"/>
      <c r="H5" s="55"/>
      <c r="I5" s="55"/>
      <c r="J5" s="59"/>
    </row>
    <row r="6" spans="1:17">
      <c r="A6" s="58" t="s">
        <v>435</v>
      </c>
      <c r="B6" s="47" t="e">
        <f>#REF!</f>
        <v>#REF!</v>
      </c>
      <c r="C6" s="62"/>
      <c r="D6" s="49"/>
      <c r="E6" s="49"/>
      <c r="F6" s="49"/>
      <c r="G6" s="49"/>
      <c r="H6" s="55"/>
      <c r="I6" s="55"/>
      <c r="J6" s="59"/>
      <c r="L6" s="5" t="s">
        <v>370</v>
      </c>
      <c r="M6" s="124"/>
      <c r="N6" s="134"/>
      <c r="O6" s="124"/>
      <c r="P6" s="124"/>
      <c r="Q6" s="124"/>
    </row>
    <row r="7" spans="1:17" ht="15" thickBot="1">
      <c r="A7" s="63" t="s">
        <v>430</v>
      </c>
      <c r="B7" s="52" t="s">
        <v>1101</v>
      </c>
      <c r="C7" s="64"/>
      <c r="D7" s="65"/>
      <c r="E7" s="65"/>
      <c r="F7" s="65"/>
      <c r="G7" s="65"/>
      <c r="H7" s="135"/>
      <c r="I7" s="135"/>
      <c r="J7" s="66"/>
      <c r="L7" s="15" t="s">
        <v>396</v>
      </c>
      <c r="Q7" s="136">
        <f>0.18</f>
        <v>0.18</v>
      </c>
    </row>
    <row r="8" spans="1:17" ht="12.75" customHeight="1">
      <c r="A8" s="9"/>
      <c r="L8" s="13"/>
    </row>
    <row r="9" spans="1:17" ht="39" customHeight="1">
      <c r="A9" s="5" t="s">
        <v>385</v>
      </c>
      <c r="B9" s="137" t="s">
        <v>280</v>
      </c>
      <c r="C9" s="137" t="s">
        <v>281</v>
      </c>
      <c r="D9" s="6" t="s">
        <v>413</v>
      </c>
      <c r="E9" s="12"/>
      <c r="F9" s="7"/>
      <c r="G9" s="12"/>
      <c r="H9" s="12"/>
      <c r="I9" s="12"/>
      <c r="J9" s="13"/>
      <c r="K9" s="13"/>
      <c r="L9" s="138"/>
      <c r="M9" s="139"/>
      <c r="N9" s="140" t="s">
        <v>282</v>
      </c>
      <c r="O9" s="140" t="s">
        <v>354</v>
      </c>
      <c r="P9" s="140" t="s">
        <v>279</v>
      </c>
      <c r="Q9" s="140" t="s">
        <v>250</v>
      </c>
    </row>
    <row r="10" spans="1:17">
      <c r="A10" s="13" t="s">
        <v>251</v>
      </c>
      <c r="B10" s="141">
        <v>15500</v>
      </c>
      <c r="C10" s="141">
        <v>4000</v>
      </c>
      <c r="D10" s="7" t="s">
        <v>252</v>
      </c>
      <c r="E10" s="7"/>
      <c r="F10" s="13"/>
      <c r="G10" s="7"/>
      <c r="H10" s="7"/>
      <c r="I10" s="7"/>
      <c r="J10" s="13"/>
      <c r="K10" s="142"/>
      <c r="L10" s="143" t="s">
        <v>253</v>
      </c>
      <c r="M10" s="144"/>
      <c r="N10" s="145">
        <v>6140000</v>
      </c>
      <c r="O10" s="145">
        <f>N10*Q7</f>
        <v>1105200</v>
      </c>
      <c r="P10" s="145">
        <v>108839</v>
      </c>
      <c r="Q10" s="146">
        <f>P10/O10</f>
        <v>9.8479008324285203E-2</v>
      </c>
    </row>
    <row r="11" spans="1:17">
      <c r="A11" s="13" t="s">
        <v>254</v>
      </c>
      <c r="B11" s="141">
        <v>50</v>
      </c>
      <c r="C11" s="147">
        <v>12</v>
      </c>
      <c r="D11" s="7" t="s">
        <v>460</v>
      </c>
      <c r="E11" s="7"/>
      <c r="F11" s="7"/>
      <c r="G11" s="7"/>
      <c r="H11" s="7"/>
      <c r="I11" s="7"/>
      <c r="J11" s="13"/>
      <c r="K11" s="13"/>
      <c r="L11" s="148" t="s">
        <v>405</v>
      </c>
      <c r="M11" s="144"/>
      <c r="N11" s="145" t="s">
        <v>322</v>
      </c>
      <c r="O11" s="145"/>
      <c r="P11" s="145">
        <v>377093</v>
      </c>
      <c r="Q11" s="146"/>
    </row>
    <row r="12" spans="1:17">
      <c r="A12" s="15" t="s">
        <v>313</v>
      </c>
      <c r="B12" s="91">
        <v>2</v>
      </c>
      <c r="C12" s="125">
        <v>1</v>
      </c>
      <c r="D12" s="7" t="s">
        <v>314</v>
      </c>
      <c r="E12" s="13"/>
      <c r="F12" s="13"/>
      <c r="G12" s="13"/>
      <c r="H12" s="13"/>
      <c r="I12" s="13"/>
      <c r="J12" s="13"/>
      <c r="K12" s="13"/>
      <c r="L12" s="148" t="s">
        <v>315</v>
      </c>
      <c r="M12" s="144"/>
      <c r="N12" s="145" t="s">
        <v>322</v>
      </c>
      <c r="O12" s="145"/>
      <c r="P12" s="145">
        <v>915071</v>
      </c>
      <c r="Q12" s="146"/>
    </row>
    <row r="13" spans="1:17">
      <c r="A13" s="15" t="s">
        <v>316</v>
      </c>
      <c r="B13" s="149">
        <v>0.02</v>
      </c>
      <c r="C13" s="150">
        <f>2.5*0.07</f>
        <v>0.17500000000000002</v>
      </c>
      <c r="D13" s="151" t="s">
        <v>317</v>
      </c>
      <c r="E13" s="13"/>
      <c r="F13" s="13"/>
      <c r="G13" s="13"/>
      <c r="H13" s="13"/>
      <c r="I13" s="13"/>
      <c r="J13" s="13"/>
      <c r="K13" s="152"/>
      <c r="L13" s="148" t="s">
        <v>255</v>
      </c>
      <c r="M13" s="144"/>
      <c r="N13" s="145" t="s">
        <v>322</v>
      </c>
      <c r="O13" s="145"/>
      <c r="P13" s="145">
        <v>235564</v>
      </c>
      <c r="Q13" s="146"/>
    </row>
    <row r="14" spans="1:17" ht="12.75" customHeight="1">
      <c r="A14" s="13" t="s">
        <v>256</v>
      </c>
      <c r="B14" s="153">
        <f>B12*B13</f>
        <v>0.04</v>
      </c>
      <c r="C14" s="153">
        <f>C12*C13</f>
        <v>0.17500000000000002</v>
      </c>
      <c r="D14" s="151" t="s">
        <v>317</v>
      </c>
      <c r="E14" s="13"/>
      <c r="F14" s="13"/>
      <c r="G14" s="13"/>
      <c r="H14" s="13"/>
      <c r="I14"/>
      <c r="J14" s="13"/>
      <c r="K14" s="152"/>
      <c r="L14" s="143" t="s">
        <v>257</v>
      </c>
      <c r="M14" s="144"/>
      <c r="N14" s="145" t="s">
        <v>322</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272</v>
      </c>
      <c r="B16" s="150">
        <v>0.5</v>
      </c>
      <c r="C16" s="13" t="s">
        <v>252</v>
      </c>
      <c r="D16" s="13"/>
      <c r="E16" s="154"/>
      <c r="F16" s="13"/>
      <c r="G16" s="13"/>
      <c r="H16" s="13"/>
      <c r="I16" s="13"/>
      <c r="J16" s="13"/>
      <c r="K16" s="13"/>
    </row>
    <row r="17" spans="1:17" ht="12.75" customHeight="1">
      <c r="A17" s="13" t="s">
        <v>273</v>
      </c>
      <c r="B17" s="123">
        <v>5</v>
      </c>
      <c r="C17" s="7" t="s">
        <v>348</v>
      </c>
      <c r="D17" s="13"/>
      <c r="E17" s="154"/>
      <c r="F17" s="13"/>
      <c r="G17" s="13"/>
      <c r="H17" s="13"/>
      <c r="I17" s="13"/>
      <c r="J17" s="13"/>
      <c r="K17" s="13"/>
    </row>
    <row r="18" spans="1:17">
      <c r="A18" s="13" t="s">
        <v>407</v>
      </c>
      <c r="B18" s="155" t="e">
        <f>#REF!</f>
        <v>#REF!</v>
      </c>
      <c r="C18" s="142"/>
      <c r="D18" s="7"/>
      <c r="E18" s="13"/>
      <c r="F18" s="13"/>
      <c r="G18" s="13"/>
      <c r="H18" s="13"/>
    </row>
    <row r="19" spans="1:17" ht="26.25" customHeight="1">
      <c r="A19" s="13" t="s">
        <v>401</v>
      </c>
      <c r="B19" s="156" t="e">
        <f>B6-B5</f>
        <v>#REF!</v>
      </c>
      <c r="C19" s="142" t="s">
        <v>445</v>
      </c>
      <c r="D19" s="7"/>
      <c r="E19" s="13"/>
      <c r="F19" s="13"/>
      <c r="G19" s="13"/>
      <c r="H19" s="13"/>
      <c r="L19" s="140" t="s">
        <v>243</v>
      </c>
      <c r="M19" s="731" t="s">
        <v>249</v>
      </c>
      <c r="N19" s="731"/>
      <c r="O19" s="140" t="s">
        <v>290</v>
      </c>
      <c r="P19" s="731" t="s">
        <v>291</v>
      </c>
      <c r="Q19" s="731"/>
    </row>
    <row r="20" spans="1:17">
      <c r="A20" s="13" t="s">
        <v>397</v>
      </c>
      <c r="B20" s="98" t="e">
        <f>VLOOKUP(B5,#REF!,5,FALSE)</f>
        <v>#REF!</v>
      </c>
      <c r="C20" s="142" t="s">
        <v>398</v>
      </c>
      <c r="D20" s="7"/>
      <c r="E20" s="13"/>
      <c r="F20" s="13"/>
      <c r="G20" s="13"/>
      <c r="H20" s="13"/>
      <c r="L20" s="157" t="s">
        <v>292</v>
      </c>
      <c r="M20" s="158" t="s">
        <v>293</v>
      </c>
      <c r="N20" s="55"/>
      <c r="O20" s="159">
        <v>0.39</v>
      </c>
      <c r="P20" s="160"/>
      <c r="Q20" s="161">
        <f>O20*Q10</f>
        <v>3.840681324647123E-2</v>
      </c>
    </row>
    <row r="21" spans="1:17">
      <c r="A21" s="13" t="s">
        <v>355</v>
      </c>
      <c r="B21" s="162" t="e">
        <f>AVERAGE(#REF!)</f>
        <v>#REF!</v>
      </c>
      <c r="C21" s="163"/>
      <c r="D21" s="7"/>
      <c r="E21" s="13"/>
      <c r="F21" s="13"/>
      <c r="G21" s="13"/>
      <c r="H21" s="13"/>
      <c r="L21" s="157"/>
      <c r="M21" s="158" t="s">
        <v>378</v>
      </c>
      <c r="N21" s="55"/>
      <c r="O21" s="159">
        <v>0.34</v>
      </c>
      <c r="P21" s="160"/>
      <c r="Q21" s="161">
        <f>O21*Q10</f>
        <v>3.3482862830256969E-2</v>
      </c>
    </row>
    <row r="22" spans="1:17">
      <c r="A22" s="13" t="s">
        <v>399</v>
      </c>
      <c r="B22" s="98" t="e">
        <f>#REF!</f>
        <v>#REF!</v>
      </c>
      <c r="C22" s="142" t="s">
        <v>398</v>
      </c>
      <c r="D22" s="164"/>
      <c r="E22" s="13"/>
      <c r="F22" s="13"/>
      <c r="G22" s="13"/>
      <c r="H22" s="13"/>
      <c r="L22" s="157" t="s">
        <v>379</v>
      </c>
      <c r="M22" s="158" t="s">
        <v>293</v>
      </c>
      <c r="N22" s="55"/>
      <c r="O22" s="159">
        <v>0.16</v>
      </c>
      <c r="P22" s="160"/>
      <c r="Q22" s="161">
        <f>O22*Q14</f>
        <v>4.2431786761196041E-3</v>
      </c>
    </row>
    <row r="23" spans="1:17">
      <c r="A23" s="13" t="s">
        <v>400</v>
      </c>
      <c r="B23" s="98" t="e">
        <f>#REF!</f>
        <v>#REF!</v>
      </c>
      <c r="C23" s="142" t="s">
        <v>398</v>
      </c>
      <c r="D23" s="7"/>
      <c r="E23" s="13"/>
      <c r="F23" s="13"/>
      <c r="G23" s="13"/>
      <c r="H23" s="13"/>
      <c r="L23" s="157"/>
      <c r="M23" s="158" t="s">
        <v>378</v>
      </c>
      <c r="N23" s="55"/>
      <c r="O23" s="159"/>
      <c r="P23" s="160"/>
      <c r="Q23" s="161"/>
    </row>
    <row r="24" spans="1:17" ht="12.75" customHeight="1">
      <c r="A24" s="13"/>
      <c r="B24" s="98"/>
      <c r="C24" s="142"/>
      <c r="D24" s="7"/>
      <c r="E24" s="13"/>
      <c r="F24" s="13"/>
      <c r="G24" s="13"/>
      <c r="H24" s="13"/>
      <c r="L24" s="143" t="s">
        <v>320</v>
      </c>
      <c r="M24" s="165"/>
      <c r="N24" s="55"/>
      <c r="O24" s="166"/>
      <c r="P24" s="167"/>
      <c r="Q24" s="161">
        <f>SUM(Q20:Q22)</f>
        <v>7.6132854752847798E-2</v>
      </c>
    </row>
    <row r="25" spans="1:17" s="25" customFormat="1" ht="57" customHeight="1">
      <c r="A25" s="3" t="s">
        <v>436</v>
      </c>
      <c r="B25" s="3" t="s">
        <v>449</v>
      </c>
      <c r="C25" s="3" t="s">
        <v>458</v>
      </c>
      <c r="D25" s="3" t="s">
        <v>450</v>
      </c>
      <c r="E25" s="3" t="s">
        <v>356</v>
      </c>
      <c r="F25" s="3" t="s">
        <v>420</v>
      </c>
      <c r="G25" s="3" t="s">
        <v>433</v>
      </c>
      <c r="H25" s="3" t="s">
        <v>434</v>
      </c>
      <c r="I25" s="3" t="s">
        <v>452</v>
      </c>
      <c r="J25" s="3" t="s">
        <v>321</v>
      </c>
      <c r="M25" s="25" t="s">
        <v>418</v>
      </c>
      <c r="O25" s="8"/>
    </row>
    <row r="26" spans="1:17" s="126" customFormat="1" ht="12.75" customHeight="1">
      <c r="A26" s="168" t="s">
        <v>248</v>
      </c>
      <c r="B26" s="169">
        <f>B14</f>
        <v>0.04</v>
      </c>
      <c r="C26" s="151" t="s">
        <v>431</v>
      </c>
      <c r="D26" s="170">
        <f>B10*(1+B16)</f>
        <v>23250</v>
      </c>
      <c r="E26" s="171"/>
      <c r="G26" s="170"/>
      <c r="H26" s="170"/>
      <c r="I26" s="170">
        <f>B26*D26</f>
        <v>930</v>
      </c>
      <c r="J26" s="101" t="s">
        <v>330</v>
      </c>
      <c r="L26" s="77" t="s">
        <v>284</v>
      </c>
      <c r="M26" s="172"/>
      <c r="N26" s="172"/>
      <c r="O26" s="172"/>
      <c r="P26" s="172"/>
      <c r="Q26" s="172"/>
    </row>
    <row r="27" spans="1:17" s="126" customFormat="1" ht="12.75" customHeight="1">
      <c r="A27" s="168" t="s">
        <v>288</v>
      </c>
      <c r="B27" s="169">
        <f>C14</f>
        <v>0.17500000000000002</v>
      </c>
      <c r="C27" s="151" t="s">
        <v>431</v>
      </c>
      <c r="D27" s="170">
        <f>C10*(1+B16)</f>
        <v>6000</v>
      </c>
      <c r="E27" s="171"/>
      <c r="G27" s="170"/>
      <c r="H27" s="170"/>
      <c r="I27" s="170">
        <f>B27*D27</f>
        <v>1050</v>
      </c>
      <c r="J27" s="101" t="s">
        <v>330</v>
      </c>
      <c r="L27" s="15" t="s">
        <v>289</v>
      </c>
      <c r="O27" s="173" t="e">
        <f>B52/B10</f>
        <v>#REF!</v>
      </c>
      <c r="P27" s="126" t="s">
        <v>431</v>
      </c>
    </row>
    <row r="28" spans="1:17" s="13" customFormat="1" ht="12.75" customHeight="1">
      <c r="A28" s="168" t="s">
        <v>244</v>
      </c>
      <c r="B28" s="174">
        <f>5</f>
        <v>5</v>
      </c>
      <c r="C28" s="151" t="s">
        <v>317</v>
      </c>
      <c r="D28" s="170">
        <f>B11</f>
        <v>50</v>
      </c>
      <c r="E28" s="171"/>
      <c r="F28" s="170">
        <f>B28*D28</f>
        <v>250</v>
      </c>
      <c r="G28" s="170">
        <f t="shared" ref="G28:H35" si="0">F28</f>
        <v>250</v>
      </c>
      <c r="H28" s="170">
        <f t="shared" si="0"/>
        <v>250</v>
      </c>
      <c r="I28" s="170" t="e">
        <f t="shared" ref="I28:I35" si="1">H28*(1+$B$21)^$B$19</f>
        <v>#REF!</v>
      </c>
      <c r="J28" s="101" t="s">
        <v>330</v>
      </c>
      <c r="L28" s="15" t="s">
        <v>245</v>
      </c>
      <c r="M28" s="126"/>
      <c r="N28" s="126"/>
      <c r="O28" s="173" t="e">
        <f>O27/2</f>
        <v>#REF!</v>
      </c>
      <c r="P28" s="126" t="s">
        <v>431</v>
      </c>
      <c r="Q28" s="126"/>
    </row>
    <row r="29" spans="1:17" s="13" customFormat="1" ht="12.75" customHeight="1">
      <c r="A29" s="168" t="s">
        <v>246</v>
      </c>
      <c r="B29" s="174">
        <v>2000</v>
      </c>
      <c r="C29" s="151" t="s">
        <v>247</v>
      </c>
      <c r="D29" s="170">
        <f>B11</f>
        <v>50</v>
      </c>
      <c r="E29" s="170">
        <f t="shared" ref="E29:E35" si="2">B29*D29</f>
        <v>100000</v>
      </c>
      <c r="F29" s="170" t="e">
        <f>E29/B20</f>
        <v>#REF!</v>
      </c>
      <c r="G29" s="170" t="e">
        <f t="shared" si="0"/>
        <v>#REF!</v>
      </c>
      <c r="H29" s="170" t="e">
        <f t="shared" si="0"/>
        <v>#REF!</v>
      </c>
      <c r="I29" s="170" t="e">
        <f t="shared" si="1"/>
        <v>#REF!</v>
      </c>
      <c r="J29" s="101" t="s">
        <v>330</v>
      </c>
      <c r="L29" s="15" t="s">
        <v>335</v>
      </c>
      <c r="O29" s="173" t="e">
        <f>O27/2</f>
        <v>#REF!</v>
      </c>
      <c r="P29" s="126" t="s">
        <v>431</v>
      </c>
    </row>
    <row r="30" spans="1:17" s="13" customFormat="1" ht="12.75" customHeight="1">
      <c r="A30" s="168" t="s">
        <v>336</v>
      </c>
      <c r="B30" s="174">
        <v>24541</v>
      </c>
      <c r="C30" s="151" t="s">
        <v>247</v>
      </c>
      <c r="D30" s="170">
        <f>B17</f>
        <v>5</v>
      </c>
      <c r="E30" s="170">
        <f t="shared" si="2"/>
        <v>122705</v>
      </c>
      <c r="F30" s="170" t="e">
        <f t="shared" ref="F30:F35" si="3">E30/$B$20</f>
        <v>#REF!</v>
      </c>
      <c r="G30" s="170" t="e">
        <f t="shared" si="0"/>
        <v>#REF!</v>
      </c>
      <c r="H30" s="170" t="e">
        <f t="shared" si="0"/>
        <v>#REF!</v>
      </c>
      <c r="I30" s="170" t="e">
        <f t="shared" si="1"/>
        <v>#REF!</v>
      </c>
      <c r="J30" s="101" t="s">
        <v>330</v>
      </c>
      <c r="L30" s="15"/>
    </row>
    <row r="31" spans="1:17" s="13" customFormat="1" ht="12.75" customHeight="1">
      <c r="A31" s="168" t="s">
        <v>337</v>
      </c>
      <c r="B31" s="174">
        <v>24192</v>
      </c>
      <c r="C31" s="151" t="s">
        <v>247</v>
      </c>
      <c r="D31" s="170">
        <f>B17</f>
        <v>5</v>
      </c>
      <c r="E31" s="170">
        <f t="shared" si="2"/>
        <v>120960</v>
      </c>
      <c r="F31" s="170" t="e">
        <f t="shared" si="3"/>
        <v>#REF!</v>
      </c>
      <c r="G31" s="170" t="e">
        <f t="shared" si="0"/>
        <v>#REF!</v>
      </c>
      <c r="H31" s="170" t="e">
        <f t="shared" si="0"/>
        <v>#REF!</v>
      </c>
      <c r="I31" s="170" t="e">
        <f t="shared" si="1"/>
        <v>#REF!</v>
      </c>
      <c r="J31" s="101" t="s">
        <v>330</v>
      </c>
      <c r="L31" s="15" t="s">
        <v>338</v>
      </c>
      <c r="O31" s="175">
        <f>B44</f>
        <v>0</v>
      </c>
      <c r="P31" s="13" t="s">
        <v>445</v>
      </c>
    </row>
    <row r="32" spans="1:17" s="13" customFormat="1" ht="12.75" customHeight="1">
      <c r="A32" s="168" t="s">
        <v>287</v>
      </c>
      <c r="B32" s="174">
        <v>12000</v>
      </c>
      <c r="C32" s="151" t="s">
        <v>247</v>
      </c>
      <c r="D32" s="170">
        <f>B17</f>
        <v>5</v>
      </c>
      <c r="E32" s="170">
        <f t="shared" si="2"/>
        <v>60000</v>
      </c>
      <c r="F32" s="170" t="e">
        <f t="shared" si="3"/>
        <v>#REF!</v>
      </c>
      <c r="G32" s="170" t="e">
        <f t="shared" si="0"/>
        <v>#REF!</v>
      </c>
      <c r="H32" s="170" t="e">
        <f t="shared" si="0"/>
        <v>#REF!</v>
      </c>
      <c r="I32" s="170" t="e">
        <f t="shared" si="1"/>
        <v>#REF!</v>
      </c>
      <c r="J32" s="101" t="s">
        <v>330</v>
      </c>
      <c r="L32" s="15" t="s">
        <v>339</v>
      </c>
      <c r="O32" s="176">
        <f>Q24</f>
        <v>7.6132854752847798E-2</v>
      </c>
      <c r="P32" s="13" t="s">
        <v>340</v>
      </c>
    </row>
    <row r="33" spans="1:15" s="13" customFormat="1" ht="12.75" customHeight="1">
      <c r="A33" s="168" t="s">
        <v>341</v>
      </c>
      <c r="B33" s="174">
        <v>15000</v>
      </c>
      <c r="C33" s="151" t="s">
        <v>247</v>
      </c>
      <c r="D33" s="170">
        <f>B17</f>
        <v>5</v>
      </c>
      <c r="E33" s="170">
        <f t="shared" si="2"/>
        <v>75000</v>
      </c>
      <c r="F33" s="170" t="e">
        <f t="shared" si="3"/>
        <v>#REF!</v>
      </c>
      <c r="G33" s="170" t="e">
        <f t="shared" si="0"/>
        <v>#REF!</v>
      </c>
      <c r="H33" s="170" t="e">
        <f t="shared" si="0"/>
        <v>#REF!</v>
      </c>
      <c r="I33" s="170" t="e">
        <f t="shared" si="1"/>
        <v>#REF!</v>
      </c>
      <c r="J33" s="101" t="s">
        <v>330</v>
      </c>
      <c r="L33" s="177"/>
    </row>
    <row r="34" spans="1:15" s="13" customFormat="1" ht="12.75" customHeight="1">
      <c r="A34" s="168" t="s">
        <v>323</v>
      </c>
      <c r="B34" s="174">
        <f>30000/5</f>
        <v>6000</v>
      </c>
      <c r="C34" s="151" t="s">
        <v>247</v>
      </c>
      <c r="D34" s="171">
        <f>B17</f>
        <v>5</v>
      </c>
      <c r="E34" s="170">
        <f t="shared" si="2"/>
        <v>30000</v>
      </c>
      <c r="F34" s="170" t="e">
        <f t="shared" si="3"/>
        <v>#REF!</v>
      </c>
      <c r="G34" s="170" t="e">
        <f t="shared" si="0"/>
        <v>#REF!</v>
      </c>
      <c r="H34" s="170" t="e">
        <f t="shared" si="0"/>
        <v>#REF!</v>
      </c>
      <c r="I34" s="170" t="e">
        <f t="shared" si="1"/>
        <v>#REF!</v>
      </c>
      <c r="J34" s="101" t="s">
        <v>330</v>
      </c>
      <c r="L34" s="15" t="s">
        <v>324</v>
      </c>
      <c r="O34" s="178" t="e">
        <f>O28/O31</f>
        <v>#REF!</v>
      </c>
    </row>
    <row r="35" spans="1:15" s="13" customFormat="1" ht="12.75" customHeight="1">
      <c r="A35" s="168" t="s">
        <v>325</v>
      </c>
      <c r="B35" s="174">
        <v>10000</v>
      </c>
      <c r="C35" s="151" t="s">
        <v>247</v>
      </c>
      <c r="D35" s="170">
        <f>B17</f>
        <v>5</v>
      </c>
      <c r="E35" s="170">
        <f t="shared" si="2"/>
        <v>50000</v>
      </c>
      <c r="F35" s="170" t="e">
        <f t="shared" si="3"/>
        <v>#REF!</v>
      </c>
      <c r="G35" s="170" t="e">
        <f t="shared" si="0"/>
        <v>#REF!</v>
      </c>
      <c r="H35" s="170" t="e">
        <f t="shared" si="0"/>
        <v>#REF!</v>
      </c>
      <c r="I35" s="170" t="e">
        <f t="shared" si="1"/>
        <v>#REF!</v>
      </c>
      <c r="J35" s="101" t="s">
        <v>330</v>
      </c>
      <c r="L35" s="15" t="s">
        <v>326</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444</v>
      </c>
      <c r="B42" s="38" t="s">
        <v>412</v>
      </c>
      <c r="C42" s="6" t="s">
        <v>413</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441</v>
      </c>
      <c r="B51" s="193" t="s">
        <v>427</v>
      </c>
      <c r="C51" s="194" t="s">
        <v>387</v>
      </c>
      <c r="D51" s="89"/>
      <c r="F51" s="732" t="s">
        <v>414</v>
      </c>
      <c r="G51" s="733"/>
      <c r="H51" s="104" t="s">
        <v>415</v>
      </c>
      <c r="I51" s="104" t="s">
        <v>416</v>
      </c>
      <c r="J51" s="105" t="s">
        <v>332</v>
      </c>
      <c r="M51" s="192"/>
      <c r="N51" s="192"/>
    </row>
    <row r="52" spans="1:14">
      <c r="A52" s="44" t="s">
        <v>440</v>
      </c>
      <c r="B52" s="195" t="e">
        <f>SUM(I26:I35)</f>
        <v>#REF!</v>
      </c>
      <c r="C52" s="195" t="e">
        <f>B52*$B$22/$B$23</f>
        <v>#REF!</v>
      </c>
      <c r="D52" s="372" t="s">
        <v>454</v>
      </c>
      <c r="E52" s="8"/>
      <c r="F52" s="108" t="s">
        <v>364</v>
      </c>
      <c r="G52" s="196"/>
      <c r="H52" s="111">
        <v>7.4999999999999997E-2</v>
      </c>
      <c r="I52" s="197">
        <f>B55</f>
        <v>0</v>
      </c>
      <c r="J52" s="198" t="e">
        <f>100/I52</f>
        <v>#DIV/0!</v>
      </c>
      <c r="M52" s="192"/>
      <c r="N52" s="192"/>
    </row>
    <row r="53" spans="1:14">
      <c r="A53" s="45" t="s">
        <v>448</v>
      </c>
      <c r="B53" s="199" t="e">
        <f>B52</f>
        <v>#REF!</v>
      </c>
      <c r="C53" s="199" t="e">
        <f>B53*$B$22/$B$23</f>
        <v>#REF!</v>
      </c>
      <c r="D53" s="373" t="s">
        <v>454</v>
      </c>
      <c r="E53" s="8"/>
      <c r="F53" s="108" t="s">
        <v>365</v>
      </c>
      <c r="G53" s="196"/>
      <c r="H53" s="111">
        <f>0.075+1.64*0.027</f>
        <v>0.11928</v>
      </c>
      <c r="I53" s="197">
        <f t="dataTable" ref="I53:I54" dt2D="0" dtr="0" r1="B43"/>
        <v>0</v>
      </c>
      <c r="J53" s="198" t="e">
        <f>100/I53</f>
        <v>#DIV/0!</v>
      </c>
      <c r="M53" s="192"/>
      <c r="N53" s="192"/>
    </row>
    <row r="54" spans="1:14" ht="15" thickBot="1">
      <c r="A54" s="50" t="s">
        <v>392</v>
      </c>
      <c r="B54" s="200">
        <v>0</v>
      </c>
      <c r="C54" s="200">
        <v>0</v>
      </c>
      <c r="D54" s="378" t="s">
        <v>454</v>
      </c>
      <c r="E54" s="8"/>
      <c r="F54" s="114" t="s">
        <v>366</v>
      </c>
      <c r="G54" s="201"/>
      <c r="H54" s="115">
        <f>0.075-1.64*0.027</f>
        <v>3.0719999999999997E-2</v>
      </c>
      <c r="I54" s="202">
        <v>0</v>
      </c>
      <c r="J54" s="203" t="e">
        <f>100/I54</f>
        <v>#DIV/0!</v>
      </c>
      <c r="M54" s="192"/>
      <c r="N54" s="192"/>
    </row>
    <row r="55" spans="1:14" s="25" customFormat="1" ht="15" customHeight="1">
      <c r="A55" s="44" t="s">
        <v>441</v>
      </c>
      <c r="B55" s="204"/>
      <c r="C55" s="204"/>
      <c r="D55" s="372" t="s">
        <v>454</v>
      </c>
    </row>
    <row r="56" spans="1:14">
      <c r="A56" s="45" t="s">
        <v>299</v>
      </c>
      <c r="B56" s="205"/>
      <c r="C56" s="205"/>
      <c r="D56" s="373" t="s">
        <v>454</v>
      </c>
      <c r="E56" s="8"/>
      <c r="F56" s="8"/>
      <c r="G56" s="8"/>
    </row>
    <row r="57" spans="1:14" ht="15" thickBot="1">
      <c r="A57" s="50" t="s">
        <v>222</v>
      </c>
      <c r="B57" s="206"/>
      <c r="C57" s="206"/>
      <c r="D57" s="378" t="s">
        <v>454</v>
      </c>
      <c r="E57" s="8"/>
      <c r="F57" s="8"/>
      <c r="G57" s="8"/>
    </row>
    <row r="58" spans="1:14">
      <c r="B58" s="8"/>
      <c r="C58" s="8"/>
      <c r="D58" s="8"/>
      <c r="E58" s="8"/>
      <c r="F58" s="8"/>
      <c r="G58" s="8"/>
      <c r="H58" s="23"/>
    </row>
    <row r="59" spans="1:14" s="13" customFormat="1"/>
    <row r="60" spans="1:14" s="13" customFormat="1">
      <c r="C60" s="13" t="s">
        <v>418</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417</v>
      </c>
      <c r="B1" s="236" t="s">
        <v>318</v>
      </c>
      <c r="C1" s="42"/>
      <c r="D1" s="42"/>
      <c r="E1" s="42"/>
      <c r="F1" s="43"/>
      <c r="G1" s="43"/>
      <c r="H1" s="43"/>
      <c r="I1" s="132"/>
      <c r="J1" s="132"/>
      <c r="K1" s="89"/>
    </row>
    <row r="2" spans="1:21">
      <c r="A2" s="58" t="s">
        <v>408</v>
      </c>
      <c r="B2" s="47" t="s">
        <v>274</v>
      </c>
      <c r="C2" s="49"/>
      <c r="D2" s="49"/>
      <c r="E2" s="49"/>
      <c r="F2" s="49"/>
      <c r="G2" s="49"/>
      <c r="H2" s="49"/>
      <c r="I2" s="55"/>
      <c r="J2" s="55"/>
      <c r="K2" s="88"/>
    </row>
    <row r="3" spans="1:21">
      <c r="A3" s="58" t="s">
        <v>409</v>
      </c>
      <c r="B3" s="60">
        <v>40909</v>
      </c>
      <c r="C3" s="61"/>
      <c r="D3" s="49"/>
      <c r="E3" s="49"/>
      <c r="F3" s="49"/>
      <c r="G3" s="49"/>
      <c r="H3" s="49"/>
      <c r="I3" s="55"/>
      <c r="J3" s="55"/>
      <c r="K3" s="88"/>
    </row>
    <row r="4" spans="1:21">
      <c r="A4" s="58" t="s">
        <v>410</v>
      </c>
      <c r="B4" s="72" t="s">
        <v>319</v>
      </c>
      <c r="C4" s="49"/>
      <c r="D4" s="49"/>
      <c r="E4" s="49"/>
      <c r="F4" s="49"/>
      <c r="G4" s="49"/>
      <c r="H4" s="49"/>
      <c r="I4" s="55"/>
      <c r="J4" s="55"/>
      <c r="K4" s="88"/>
      <c r="M4" s="13"/>
      <c r="N4" s="13"/>
      <c r="O4" s="13"/>
      <c r="P4" s="13"/>
      <c r="Q4" s="13"/>
      <c r="R4" s="13"/>
      <c r="S4" s="13"/>
      <c r="T4" s="13"/>
      <c r="U4" s="13"/>
    </row>
    <row r="5" spans="1:21">
      <c r="A5" s="58" t="s">
        <v>411</v>
      </c>
      <c r="B5" s="133">
        <v>2006</v>
      </c>
      <c r="C5" s="62"/>
      <c r="D5" s="49"/>
      <c r="E5" s="49"/>
      <c r="F5" s="49"/>
      <c r="G5" s="49"/>
      <c r="H5" s="49"/>
      <c r="I5" s="55"/>
      <c r="J5" s="55"/>
      <c r="K5" s="88"/>
      <c r="M5" s="13"/>
      <c r="N5" s="13"/>
      <c r="O5" s="13"/>
      <c r="P5" s="13"/>
      <c r="Q5" s="13"/>
      <c r="R5" s="13"/>
      <c r="S5" s="13"/>
      <c r="T5" s="13"/>
      <c r="U5" s="13"/>
    </row>
    <row r="6" spans="1:21">
      <c r="A6" s="58" t="s">
        <v>435</v>
      </c>
      <c r="B6" s="47" t="e">
        <f>#REF!</f>
        <v>#REF!</v>
      </c>
      <c r="C6" s="62"/>
      <c r="D6" s="49"/>
      <c r="E6" s="49"/>
      <c r="F6" s="49"/>
      <c r="G6" s="49"/>
      <c r="H6" s="49"/>
      <c r="I6" s="55"/>
      <c r="J6" s="55"/>
      <c r="K6" s="88"/>
      <c r="M6" s="82"/>
      <c r="N6" s="7"/>
      <c r="O6" s="7"/>
      <c r="P6" s="13"/>
      <c r="Q6" s="13"/>
      <c r="R6" s="12"/>
      <c r="S6" s="257"/>
      <c r="T6" s="13"/>
      <c r="U6" s="13"/>
    </row>
    <row r="7" spans="1:21">
      <c r="A7" s="58" t="s">
        <v>298</v>
      </c>
      <c r="B7" s="76" t="s">
        <v>309</v>
      </c>
      <c r="C7" s="62"/>
      <c r="D7" s="49"/>
      <c r="E7" s="49"/>
      <c r="F7" s="49"/>
      <c r="G7" s="86" t="s">
        <v>265</v>
      </c>
      <c r="H7" s="49" t="s">
        <v>219</v>
      </c>
      <c r="I7" s="55"/>
      <c r="J7" s="55"/>
      <c r="K7" s="88"/>
      <c r="M7" s="15"/>
      <c r="N7" s="7"/>
      <c r="O7" s="7"/>
      <c r="P7" s="13"/>
      <c r="Q7" s="13"/>
      <c r="R7" s="258"/>
      <c r="S7" s="257"/>
      <c r="T7" s="13"/>
      <c r="U7" s="13"/>
    </row>
    <row r="8" spans="1:21" ht="15" thickBot="1">
      <c r="A8" s="63" t="s">
        <v>430</v>
      </c>
      <c r="B8" s="52" t="s">
        <v>262</v>
      </c>
      <c r="C8" s="64"/>
      <c r="D8" s="65"/>
      <c r="E8" s="65"/>
      <c r="F8" s="65"/>
      <c r="G8" s="85" t="s">
        <v>304</v>
      </c>
      <c r="H8" s="65" t="s">
        <v>189</v>
      </c>
      <c r="I8" s="135"/>
      <c r="J8" s="135"/>
      <c r="K8" s="87"/>
      <c r="M8" s="15"/>
      <c r="N8" s="7"/>
      <c r="O8" s="7"/>
      <c r="P8" s="13"/>
      <c r="Q8" s="13"/>
      <c r="R8" s="258"/>
      <c r="S8" s="257"/>
      <c r="T8" s="13"/>
      <c r="U8" s="13"/>
    </row>
    <row r="9" spans="1:21">
      <c r="A9" s="9"/>
      <c r="B9" s="11"/>
      <c r="C9" s="11"/>
      <c r="D9" s="11"/>
      <c r="E9" s="11"/>
      <c r="F9" s="11"/>
      <c r="G9" s="11"/>
      <c r="H9" s="11"/>
      <c r="K9" s="11"/>
      <c r="M9" s="15"/>
      <c r="N9" s="7"/>
      <c r="O9" s="7"/>
      <c r="P9" s="13"/>
      <c r="Q9" s="13"/>
      <c r="R9" s="258"/>
      <c r="S9" s="7"/>
      <c r="T9" s="13"/>
      <c r="U9" s="13"/>
    </row>
    <row r="10" spans="1:21">
      <c r="A10" s="5" t="s">
        <v>385</v>
      </c>
      <c r="B10" s="6" t="s">
        <v>412</v>
      </c>
      <c r="C10" s="6" t="s">
        <v>413</v>
      </c>
      <c r="D10" s="11"/>
      <c r="E10" s="77" t="s">
        <v>200</v>
      </c>
      <c r="F10" s="122"/>
      <c r="G10" s="122"/>
      <c r="H10" s="124"/>
      <c r="I10" s="124"/>
      <c r="J10" s="6" t="s">
        <v>412</v>
      </c>
      <c r="K10" s="259" t="s">
        <v>232</v>
      </c>
      <c r="M10" s="13"/>
      <c r="N10" s="13"/>
      <c r="O10" s="13"/>
      <c r="P10" s="13"/>
      <c r="Q10" s="13"/>
      <c r="R10" s="13"/>
      <c r="S10" s="7"/>
      <c r="T10" s="13"/>
      <c r="U10" s="13"/>
    </row>
    <row r="11" spans="1:21" s="13" customFormat="1">
      <c r="A11" s="13" t="s">
        <v>310</v>
      </c>
      <c r="B11" s="91">
        <v>1</v>
      </c>
      <c r="C11" s="13" t="s">
        <v>394</v>
      </c>
      <c r="D11" s="7"/>
      <c r="E11" s="15" t="s">
        <v>201</v>
      </c>
      <c r="F11" s="7"/>
      <c r="G11" s="7"/>
      <c r="J11" s="292">
        <v>0.434</v>
      </c>
      <c r="K11" s="13" t="s">
        <v>204</v>
      </c>
      <c r="M11" s="15"/>
      <c r="N11" s="7"/>
      <c r="O11" s="7"/>
      <c r="R11" s="258"/>
      <c r="S11" s="7"/>
    </row>
    <row r="12" spans="1:21" s="13" customFormat="1">
      <c r="A12" s="13" t="s">
        <v>214</v>
      </c>
      <c r="B12" s="91">
        <v>42</v>
      </c>
      <c r="C12" s="7" t="s">
        <v>460</v>
      </c>
      <c r="D12" s="7"/>
      <c r="E12" s="182" t="s">
        <v>202</v>
      </c>
      <c r="F12" s="11"/>
      <c r="G12" s="11"/>
      <c r="H12" s="8"/>
      <c r="I12" s="8"/>
      <c r="J12" s="292">
        <v>0.10199999999999999</v>
      </c>
      <c r="K12" s="11" t="s">
        <v>204</v>
      </c>
    </row>
    <row r="13" spans="1:21" s="13" customFormat="1">
      <c r="A13" s="13" t="s">
        <v>191</v>
      </c>
      <c r="B13" s="91">
        <v>48</v>
      </c>
      <c r="C13" s="7" t="s">
        <v>192</v>
      </c>
      <c r="D13" s="7"/>
      <c r="E13" s="182" t="s">
        <v>205</v>
      </c>
      <c r="J13" s="91">
        <v>8.4000000000000005E-2</v>
      </c>
      <c r="K13" s="13" t="s">
        <v>204</v>
      </c>
      <c r="M13" s="260"/>
      <c r="N13" s="260"/>
      <c r="O13" s="260"/>
      <c r="P13" s="261"/>
      <c r="Q13" s="261"/>
      <c r="R13" s="262"/>
      <c r="S13" s="7"/>
    </row>
    <row r="14" spans="1:21" s="13" customFormat="1">
      <c r="A14" s="13" t="s">
        <v>172</v>
      </c>
      <c r="B14" s="141">
        <v>4236</v>
      </c>
      <c r="C14" s="7" t="s">
        <v>422</v>
      </c>
      <c r="D14" s="7"/>
      <c r="M14" s="260"/>
      <c r="N14" s="260"/>
      <c r="O14" s="260"/>
      <c r="P14" s="261"/>
      <c r="Q14" s="261"/>
      <c r="R14" s="262"/>
      <c r="S14" s="7"/>
    </row>
    <row r="15" spans="1:21" s="13" customFormat="1">
      <c r="B15" s="7"/>
      <c r="C15" s="7"/>
      <c r="D15" s="7"/>
    </row>
    <row r="16" spans="1:21" s="13" customFormat="1">
      <c r="A16" s="13" t="s">
        <v>215</v>
      </c>
      <c r="B16" s="91">
        <v>15</v>
      </c>
      <c r="C16" s="7" t="s">
        <v>460</v>
      </c>
      <c r="D16" s="7"/>
    </row>
    <row r="17" spans="1:17" s="13" customFormat="1">
      <c r="A17" s="13" t="s">
        <v>195</v>
      </c>
      <c r="B17" s="123">
        <v>1498</v>
      </c>
      <c r="C17" s="7" t="s">
        <v>422</v>
      </c>
      <c r="D17" s="7"/>
    </row>
    <row r="18" spans="1:17" s="13" customFormat="1">
      <c r="A18" s="13" t="s">
        <v>260</v>
      </c>
      <c r="B18" s="149">
        <f>1-0.52</f>
        <v>0.48</v>
      </c>
      <c r="C18" s="7" t="s">
        <v>204</v>
      </c>
      <c r="D18" s="7"/>
      <c r="N18" s="189"/>
    </row>
    <row r="19" spans="1:17" s="13" customFormat="1">
      <c r="A19" s="13" t="s">
        <v>216</v>
      </c>
      <c r="B19" s="314">
        <f>B17*B18</f>
        <v>719.04</v>
      </c>
      <c r="C19" s="7" t="s">
        <v>334</v>
      </c>
      <c r="D19" s="7"/>
    </row>
    <row r="20" spans="1:17" s="13" customFormat="1">
      <c r="A20" s="13" t="s">
        <v>203</v>
      </c>
      <c r="B20" s="91">
        <v>0.92</v>
      </c>
      <c r="C20" s="7" t="s">
        <v>204</v>
      </c>
      <c r="D20" s="7"/>
    </row>
    <row r="21" spans="1:17" s="13" customFormat="1">
      <c r="A21" s="13" t="s">
        <v>181</v>
      </c>
      <c r="B21" s="314">
        <f>B19*B20</f>
        <v>661.51679999999999</v>
      </c>
      <c r="C21" s="7" t="s">
        <v>334</v>
      </c>
      <c r="D21" s="7"/>
    </row>
    <row r="22" spans="1:17" s="13" customFormat="1">
      <c r="B22" s="7"/>
      <c r="D22" s="7"/>
      <c r="M22" s="26"/>
      <c r="N22" s="26"/>
      <c r="O22" s="26"/>
      <c r="P22" s="26"/>
      <c r="Q22" s="26"/>
    </row>
    <row r="23" spans="1:17" s="13" customFormat="1">
      <c r="A23" s="13" t="s">
        <v>179</v>
      </c>
      <c r="B23" s="91">
        <v>20</v>
      </c>
      <c r="C23" s="7" t="s">
        <v>305</v>
      </c>
      <c r="D23" s="7"/>
      <c r="E23" s="77" t="s">
        <v>234</v>
      </c>
      <c r="F23" s="6"/>
      <c r="G23" s="6"/>
      <c r="H23" s="5"/>
      <c r="I23" s="5"/>
      <c r="J23" s="6" t="s">
        <v>231</v>
      </c>
      <c r="K23" s="6" t="s">
        <v>232</v>
      </c>
      <c r="M23" s="26"/>
      <c r="N23" s="26"/>
      <c r="O23" s="26"/>
      <c r="P23" s="26"/>
      <c r="Q23" s="26"/>
    </row>
    <row r="24" spans="1:17" s="13" customFormat="1">
      <c r="A24" s="13" t="s">
        <v>212</v>
      </c>
      <c r="B24" s="91">
        <v>9</v>
      </c>
      <c r="C24" s="7" t="s">
        <v>348</v>
      </c>
      <c r="D24" s="7"/>
      <c r="E24" s="263" t="s">
        <v>182</v>
      </c>
      <c r="F24" s="11"/>
      <c r="G24" s="11"/>
      <c r="H24" s="8"/>
      <c r="I24" s="8"/>
      <c r="J24" s="264">
        <v>15000</v>
      </c>
      <c r="K24" s="11" t="s">
        <v>297</v>
      </c>
      <c r="M24" s="26"/>
      <c r="N24" s="26"/>
      <c r="O24" s="26"/>
      <c r="P24" s="26"/>
      <c r="Q24" s="26"/>
    </row>
    <row r="25" spans="1:17" s="13" customFormat="1">
      <c r="B25" s="7"/>
      <c r="D25" s="7"/>
      <c r="E25" s="8" t="s">
        <v>180</v>
      </c>
      <c r="F25" s="18"/>
      <c r="G25" s="11"/>
      <c r="H25" s="8"/>
      <c r="I25" s="8"/>
      <c r="J25" s="264">
        <v>10000</v>
      </c>
      <c r="K25" s="11" t="s">
        <v>297</v>
      </c>
      <c r="M25" s="26"/>
      <c r="N25" s="26"/>
      <c r="O25" s="26"/>
      <c r="P25" s="26"/>
      <c r="Q25" s="26"/>
    </row>
    <row r="26" spans="1:17" s="13" customFormat="1">
      <c r="A26" s="13" t="s">
        <v>174</v>
      </c>
      <c r="B26" s="265" t="e">
        <f>AVERAGE(#REF!)</f>
        <v>#REF!</v>
      </c>
      <c r="C26" s="7"/>
      <c r="D26" s="7"/>
      <c r="E26" s="10" t="s">
        <v>206</v>
      </c>
      <c r="F26" s="11"/>
      <c r="G26" s="11"/>
      <c r="H26" s="8"/>
      <c r="I26" s="8"/>
      <c r="J26" s="315">
        <v>51.37</v>
      </c>
      <c r="K26" s="219" t="s">
        <v>384</v>
      </c>
      <c r="M26" s="26"/>
      <c r="N26" s="26"/>
      <c r="O26" s="26"/>
      <c r="P26" s="26"/>
      <c r="Q26" s="26"/>
    </row>
    <row r="27" spans="1:17" s="13" customFormat="1">
      <c r="A27" s="13" t="s">
        <v>401</v>
      </c>
      <c r="B27" s="266" t="e">
        <f>B6-B5</f>
        <v>#REF!</v>
      </c>
      <c r="C27" s="7" t="s">
        <v>445</v>
      </c>
      <c r="D27" s="7"/>
      <c r="E27" s="10"/>
      <c r="F27" s="11"/>
      <c r="G27" s="11"/>
      <c r="H27" s="8"/>
      <c r="I27" s="8"/>
      <c r="J27" s="73"/>
      <c r="K27" s="7"/>
      <c r="M27" s="26"/>
      <c r="N27" s="26"/>
      <c r="O27" s="26"/>
      <c r="P27" s="26"/>
      <c r="Q27" s="26"/>
    </row>
    <row r="28" spans="1:17" s="13" customFormat="1">
      <c r="A28" s="13" t="s">
        <v>407</v>
      </c>
      <c r="B28" s="267" t="e">
        <f>#REF!</f>
        <v>#REF!</v>
      </c>
      <c r="C28" s="7"/>
      <c r="D28" s="7"/>
      <c r="M28" s="26"/>
      <c r="N28" s="26"/>
      <c r="O28" s="26"/>
      <c r="P28" s="26"/>
      <c r="Q28" s="26"/>
    </row>
    <row r="29" spans="1:17" s="13" customFormat="1">
      <c r="A29" s="13" t="s">
        <v>397</v>
      </c>
      <c r="B29" s="268" t="e">
        <f>#REF!</f>
        <v>#REF!</v>
      </c>
      <c r="C29" s="7" t="s">
        <v>175</v>
      </c>
      <c r="D29" s="7"/>
      <c r="M29" s="26"/>
      <c r="N29" s="26"/>
      <c r="O29" s="26"/>
      <c r="P29" s="26"/>
      <c r="Q29" s="26"/>
    </row>
    <row r="30" spans="1:17" s="13" customFormat="1">
      <c r="A30" s="13" t="s">
        <v>399</v>
      </c>
      <c r="B30" s="268" t="e">
        <f>#REF!</f>
        <v>#REF!</v>
      </c>
      <c r="C30" s="7" t="s">
        <v>175</v>
      </c>
      <c r="D30" s="7"/>
      <c r="K30" s="7"/>
    </row>
    <row r="31" spans="1:17" s="13" customFormat="1">
      <c r="A31" s="13" t="s">
        <v>400</v>
      </c>
      <c r="B31" s="268" t="e">
        <f>#REF!</f>
        <v>#REF!</v>
      </c>
      <c r="C31" s="7" t="s">
        <v>175</v>
      </c>
      <c r="D31" s="7"/>
    </row>
    <row r="32" spans="1:17" s="13" customFormat="1">
      <c r="D32" s="7"/>
      <c r="P32" s="13" t="s">
        <v>418</v>
      </c>
    </row>
    <row r="33" spans="1:11" s="13" customFormat="1">
      <c r="D33" s="7"/>
    </row>
    <row r="34" spans="1:11" s="13" customFormat="1">
      <c r="D34" s="7"/>
    </row>
    <row r="35" spans="1:11" ht="56">
      <c r="A35" s="3" t="s">
        <v>436</v>
      </c>
      <c r="B35" s="3" t="s">
        <v>449</v>
      </c>
      <c r="C35" s="3" t="s">
        <v>458</v>
      </c>
      <c r="D35" s="3" t="s">
        <v>450</v>
      </c>
      <c r="E35" s="3" t="s">
        <v>186</v>
      </c>
      <c r="F35" s="3" t="s">
        <v>432</v>
      </c>
      <c r="G35" s="3" t="s">
        <v>420</v>
      </c>
      <c r="H35" s="3" t="s">
        <v>433</v>
      </c>
      <c r="I35" s="3" t="s">
        <v>434</v>
      </c>
      <c r="J35" s="3" t="s">
        <v>452</v>
      </c>
      <c r="K35" s="3" t="s">
        <v>321</v>
      </c>
    </row>
    <row r="36" spans="1:11">
      <c r="A36" s="269" t="s">
        <v>182</v>
      </c>
      <c r="B36" s="270">
        <f>J24</f>
        <v>15000</v>
      </c>
      <c r="C36" s="7" t="s">
        <v>384</v>
      </c>
      <c r="D36" s="271">
        <v>1</v>
      </c>
      <c r="E36" s="11">
        <f>$B$11</f>
        <v>1</v>
      </c>
      <c r="F36" s="226"/>
      <c r="G36" s="272">
        <f>B36</f>
        <v>15000</v>
      </c>
      <c r="H36" s="217">
        <f t="shared" ref="H36:I38" si="0">G36</f>
        <v>15000</v>
      </c>
      <c r="I36" s="273">
        <f t="shared" si="0"/>
        <v>15000</v>
      </c>
      <c r="J36" s="273" t="e">
        <f>I36*(1+B26)^B27</f>
        <v>#REF!</v>
      </c>
      <c r="K36" s="274" t="s">
        <v>330</v>
      </c>
    </row>
    <row r="37" spans="1:11">
      <c r="A37" s="10" t="s">
        <v>206</v>
      </c>
      <c r="B37" s="268">
        <f>J26</f>
        <v>51.37</v>
      </c>
      <c r="C37" s="7" t="s">
        <v>384</v>
      </c>
      <c r="D37" s="40">
        <f>B21</f>
        <v>661.51679999999999</v>
      </c>
      <c r="E37" s="11">
        <f>$B$11</f>
        <v>1</v>
      </c>
      <c r="F37" s="226"/>
      <c r="G37" s="275">
        <f>B37*D37</f>
        <v>33982.118016</v>
      </c>
      <c r="H37" s="276">
        <f t="shared" si="0"/>
        <v>33982.118016</v>
      </c>
      <c r="I37" s="277">
        <f t="shared" si="0"/>
        <v>33982.118016</v>
      </c>
      <c r="J37" s="273" t="e">
        <f>I37*(1+B26)^B27</f>
        <v>#REF!</v>
      </c>
      <c r="K37" s="274" t="s">
        <v>330</v>
      </c>
    </row>
    <row r="38" spans="1:11">
      <c r="A38" s="8" t="s">
        <v>180</v>
      </c>
      <c r="B38" s="270">
        <f>J25</f>
        <v>10000</v>
      </c>
      <c r="C38" s="7" t="s">
        <v>384</v>
      </c>
      <c r="D38" s="11">
        <v>1</v>
      </c>
      <c r="E38" s="11">
        <f>$B$11</f>
        <v>1</v>
      </c>
      <c r="F38" s="226"/>
      <c r="G38" s="272">
        <f>B38</f>
        <v>10000</v>
      </c>
      <c r="H38" s="244">
        <f t="shared" si="0"/>
        <v>10000</v>
      </c>
      <c r="I38" s="273">
        <f t="shared" si="0"/>
        <v>10000</v>
      </c>
      <c r="J38" s="273" t="e">
        <f>I38*(1+B26)^B27</f>
        <v>#REF!</v>
      </c>
      <c r="K38" s="274" t="s">
        <v>330</v>
      </c>
    </row>
    <row r="39" spans="1:11">
      <c r="B39" s="40"/>
      <c r="C39" s="10"/>
      <c r="D39" s="11"/>
      <c r="E39" s="11"/>
      <c r="F39" s="216"/>
      <c r="G39" s="11"/>
      <c r="H39" s="11"/>
    </row>
    <row r="40" spans="1:11" ht="15" thickBot="1">
      <c r="G40" s="11"/>
      <c r="H40" s="11"/>
    </row>
    <row r="41" spans="1:11" ht="38" thickBot="1">
      <c r="A41" s="67" t="s">
        <v>441</v>
      </c>
      <c r="B41" s="68" t="s">
        <v>446</v>
      </c>
      <c r="C41" s="69" t="s">
        <v>447</v>
      </c>
      <c r="D41" s="70"/>
      <c r="E41" s="28"/>
      <c r="F41" s="734" t="s">
        <v>414</v>
      </c>
      <c r="G41" s="735"/>
      <c r="H41" s="104" t="s">
        <v>210</v>
      </c>
      <c r="I41" s="104" t="s">
        <v>302</v>
      </c>
      <c r="J41" s="105" t="s">
        <v>368</v>
      </c>
    </row>
    <row r="42" spans="1:11">
      <c r="A42" s="44" t="s">
        <v>440</v>
      </c>
      <c r="B42" s="300" t="e">
        <f>SUM(J36:J38)</f>
        <v>#REF!</v>
      </c>
      <c r="C42" s="232" t="e">
        <f>B42*(B30/B31)</f>
        <v>#REF!</v>
      </c>
      <c r="D42" s="372" t="s">
        <v>454</v>
      </c>
      <c r="E42" s="49"/>
      <c r="F42" s="278" t="s">
        <v>364</v>
      </c>
      <c r="G42" s="279"/>
      <c r="H42" s="280"/>
      <c r="I42" s="281"/>
      <c r="J42" s="282"/>
    </row>
    <row r="43" spans="1:11">
      <c r="A43" s="45" t="s">
        <v>193</v>
      </c>
      <c r="B43" s="218" t="e">
        <f>SUM(J36:J38)</f>
        <v>#REF!</v>
      </c>
      <c r="C43" s="106" t="e">
        <f>B43*(B30/B31)</f>
        <v>#REF!</v>
      </c>
      <c r="D43" s="373" t="s">
        <v>454</v>
      </c>
      <c r="E43" s="49"/>
      <c r="F43" s="108" t="s">
        <v>365</v>
      </c>
      <c r="G43" s="283"/>
      <c r="H43" s="284"/>
      <c r="I43" s="109"/>
      <c r="J43" s="285"/>
    </row>
    <row r="44" spans="1:11" ht="15" thickBot="1">
      <c r="A44" s="50" t="s">
        <v>190</v>
      </c>
      <c r="B44" s="246">
        <v>0</v>
      </c>
      <c r="C44" s="112" t="e">
        <f>B44*(B30/B31)</f>
        <v>#REF!</v>
      </c>
      <c r="D44" s="378" t="s">
        <v>454</v>
      </c>
      <c r="E44" s="49"/>
      <c r="F44" s="286" t="s">
        <v>366</v>
      </c>
      <c r="G44" s="135"/>
      <c r="H44" s="287"/>
      <c r="I44" s="288"/>
      <c r="J44" s="289"/>
    </row>
    <row r="45" spans="1:11">
      <c r="A45" s="44" t="s">
        <v>441</v>
      </c>
      <c r="B45" s="232" t="e">
        <f>B42/#REF!</f>
        <v>#REF!</v>
      </c>
      <c r="C45" s="232" t="e">
        <f>B45*(B30/B31)</f>
        <v>#REF!</v>
      </c>
      <c r="D45" s="118" t="s">
        <v>462</v>
      </c>
      <c r="E45" s="239"/>
      <c r="F45" s="49"/>
      <c r="G45" s="11"/>
    </row>
    <row r="46" spans="1:11">
      <c r="A46" s="45" t="s">
        <v>225</v>
      </c>
      <c r="B46" s="106" t="e">
        <f>B43/#REF!</f>
        <v>#REF!</v>
      </c>
      <c r="C46" s="106" t="e">
        <f>B46*(B30/B31)</f>
        <v>#REF!</v>
      </c>
      <c r="D46" s="48" t="s">
        <v>462</v>
      </c>
      <c r="E46" s="239"/>
      <c r="F46" s="49"/>
      <c r="G46" s="11" t="s">
        <v>418</v>
      </c>
    </row>
    <row r="47" spans="1:11" ht="15" thickBot="1">
      <c r="A47" s="50" t="s">
        <v>223</v>
      </c>
      <c r="B47" s="112" t="e">
        <f>B44/#REF!</f>
        <v>#REF!</v>
      </c>
      <c r="C47" s="112" t="e">
        <f>B47*(B30/B31)</f>
        <v>#REF!</v>
      </c>
      <c r="D47" s="53" t="s">
        <v>462</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90"/>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417</v>
      </c>
      <c r="B1" s="56" t="s">
        <v>220</v>
      </c>
      <c r="C1" s="42"/>
      <c r="D1" s="42"/>
      <c r="E1" s="42"/>
      <c r="F1" s="43"/>
      <c r="G1" s="43"/>
      <c r="H1" s="43"/>
      <c r="I1" s="132"/>
      <c r="J1" s="132"/>
      <c r="K1" s="57"/>
    </row>
    <row r="2" spans="1:20">
      <c r="A2" s="58" t="s">
        <v>408</v>
      </c>
      <c r="B2" s="47" t="s">
        <v>274</v>
      </c>
      <c r="C2" s="49"/>
      <c r="D2" s="49"/>
      <c r="E2" s="49"/>
      <c r="F2" s="49"/>
      <c r="G2" s="49"/>
      <c r="H2" s="49"/>
      <c r="I2" s="55"/>
      <c r="J2" s="55"/>
      <c r="K2" s="59"/>
    </row>
    <row r="3" spans="1:20">
      <c r="A3" s="58" t="s">
        <v>409</v>
      </c>
      <c r="B3" s="60">
        <v>40909</v>
      </c>
      <c r="C3" s="61"/>
      <c r="D3" s="49"/>
      <c r="E3" s="49"/>
      <c r="F3" s="49"/>
      <c r="G3" s="49"/>
      <c r="H3" s="49"/>
      <c r="I3" s="55"/>
      <c r="J3" s="55"/>
      <c r="K3" s="59"/>
    </row>
    <row r="4" spans="1:20">
      <c r="A4" s="58" t="s">
        <v>410</v>
      </c>
      <c r="B4" s="72" t="s">
        <v>319</v>
      </c>
      <c r="C4" s="49"/>
      <c r="D4" s="49"/>
      <c r="E4" s="49"/>
      <c r="F4" s="49"/>
      <c r="G4" s="49"/>
      <c r="H4" s="49"/>
      <c r="I4" s="55"/>
      <c r="J4" s="55"/>
      <c r="K4" s="59"/>
    </row>
    <row r="5" spans="1:20">
      <c r="A5" s="58" t="s">
        <v>411</v>
      </c>
      <c r="B5" s="133">
        <v>2006</v>
      </c>
      <c r="C5" s="62"/>
      <c r="D5" s="49"/>
      <c r="E5" s="49"/>
      <c r="F5" s="49"/>
      <c r="G5" s="49"/>
      <c r="H5" s="49"/>
      <c r="I5" s="55"/>
      <c r="J5" s="55"/>
      <c r="K5" s="59"/>
    </row>
    <row r="6" spans="1:20">
      <c r="A6" s="58" t="s">
        <v>435</v>
      </c>
      <c r="B6" s="47" t="e">
        <f>#REF!</f>
        <v>#REF!</v>
      </c>
      <c r="C6" s="62"/>
      <c r="D6" s="49"/>
      <c r="E6" s="49"/>
      <c r="F6" s="49"/>
      <c r="G6" s="49"/>
      <c r="H6" s="49"/>
      <c r="I6" s="55"/>
      <c r="J6" s="55"/>
      <c r="K6" s="59"/>
    </row>
    <row r="7" spans="1:20">
      <c r="A7" s="58" t="s">
        <v>298</v>
      </c>
      <c r="B7" s="76" t="s">
        <v>221</v>
      </c>
      <c r="C7" s="62"/>
      <c r="D7" s="49"/>
      <c r="E7" s="49"/>
      <c r="F7" s="49"/>
      <c r="G7" s="86" t="s">
        <v>265</v>
      </c>
      <c r="H7" s="49" t="s">
        <v>219</v>
      </c>
      <c r="I7" s="55"/>
      <c r="J7" s="55"/>
      <c r="K7" s="59"/>
    </row>
    <row r="8" spans="1:20" ht="15" thickBot="1">
      <c r="A8" s="63" t="s">
        <v>430</v>
      </c>
      <c r="B8" s="52" t="s">
        <v>262</v>
      </c>
      <c r="C8" s="64"/>
      <c r="D8" s="65"/>
      <c r="E8" s="65"/>
      <c r="F8" s="65"/>
      <c r="G8" s="85" t="s">
        <v>304</v>
      </c>
      <c r="H8" s="65" t="s">
        <v>189</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385</v>
      </c>
      <c r="B10" s="6" t="s">
        <v>412</v>
      </c>
      <c r="C10" s="6" t="s">
        <v>413</v>
      </c>
      <c r="D10" s="11"/>
      <c r="E10" s="77" t="s">
        <v>200</v>
      </c>
      <c r="F10" s="122"/>
      <c r="G10" s="122"/>
      <c r="H10" s="124"/>
      <c r="I10" s="124"/>
      <c r="J10" s="6" t="s">
        <v>412</v>
      </c>
      <c r="K10" s="259" t="s">
        <v>232</v>
      </c>
      <c r="M10" s="82"/>
      <c r="N10" s="7"/>
      <c r="O10" s="7"/>
      <c r="P10" s="13"/>
      <c r="Q10" s="13"/>
      <c r="R10" s="13"/>
      <c r="S10" s="291"/>
      <c r="T10" s="13"/>
    </row>
    <row r="11" spans="1:20">
      <c r="A11" s="13" t="s">
        <v>310</v>
      </c>
      <c r="B11" s="91">
        <v>1</v>
      </c>
      <c r="C11" s="13" t="s">
        <v>394</v>
      </c>
      <c r="D11" s="7"/>
      <c r="E11" s="15" t="s">
        <v>240</v>
      </c>
      <c r="F11" s="7"/>
      <c r="G11" s="7"/>
      <c r="H11" s="13"/>
      <c r="I11" s="13"/>
      <c r="J11" s="292">
        <v>0.41399999999999998</v>
      </c>
      <c r="K11" s="13" t="s">
        <v>204</v>
      </c>
      <c r="M11" s="15"/>
      <c r="N11" s="7"/>
      <c r="O11" s="7"/>
      <c r="P11" s="13"/>
      <c r="Q11" s="13"/>
      <c r="R11" s="220"/>
      <c r="S11" s="291"/>
      <c r="T11" s="13"/>
    </row>
    <row r="12" spans="1:20">
      <c r="A12" s="13" t="s">
        <v>214</v>
      </c>
      <c r="B12" s="91">
        <v>42</v>
      </c>
      <c r="C12" s="7" t="s">
        <v>460</v>
      </c>
      <c r="D12" s="7"/>
      <c r="E12" s="182" t="s">
        <v>202</v>
      </c>
      <c r="F12" s="11"/>
      <c r="G12" s="11"/>
      <c r="J12" s="292">
        <v>0.10199999999999999</v>
      </c>
      <c r="K12" s="11" t="s">
        <v>204</v>
      </c>
      <c r="M12" s="15"/>
      <c r="N12" s="7"/>
      <c r="O12" s="7"/>
      <c r="P12" s="13"/>
      <c r="Q12" s="13"/>
      <c r="R12" s="220"/>
      <c r="S12" s="291"/>
      <c r="T12" s="13"/>
    </row>
    <row r="13" spans="1:20" s="13" customFormat="1">
      <c r="A13" s="13" t="s">
        <v>191</v>
      </c>
      <c r="B13" s="91">
        <v>48</v>
      </c>
      <c r="C13" s="7" t="s">
        <v>192</v>
      </c>
      <c r="D13" s="7"/>
      <c r="E13" s="182" t="s">
        <v>241</v>
      </c>
      <c r="J13" s="91">
        <v>9.6000000000000002E-2</v>
      </c>
      <c r="K13" s="13" t="s">
        <v>204</v>
      </c>
      <c r="M13" s="15"/>
      <c r="N13" s="7"/>
      <c r="O13" s="7"/>
      <c r="R13" s="220"/>
    </row>
    <row r="14" spans="1:20" s="13" customFormat="1">
      <c r="A14" s="13" t="s">
        <v>172</v>
      </c>
      <c r="B14" s="123">
        <v>4236</v>
      </c>
      <c r="C14" s="7" t="s">
        <v>422</v>
      </c>
      <c r="D14" s="7"/>
      <c r="M14" s="15"/>
      <c r="N14" s="7"/>
      <c r="O14" s="7"/>
      <c r="R14" s="220"/>
    </row>
    <row r="15" spans="1:20" s="13" customFormat="1">
      <c r="D15" s="7"/>
      <c r="M15" s="15"/>
      <c r="N15" s="7"/>
      <c r="O15" s="7"/>
      <c r="R15" s="258"/>
    </row>
    <row r="16" spans="1:20" s="13" customFormat="1">
      <c r="A16" s="13" t="s">
        <v>194</v>
      </c>
      <c r="B16" s="91">
        <v>15</v>
      </c>
      <c r="C16" s="7" t="s">
        <v>460</v>
      </c>
      <c r="D16" s="7"/>
    </row>
    <row r="17" spans="1:19" s="13" customFormat="1">
      <c r="A17" s="13" t="s">
        <v>224</v>
      </c>
      <c r="B17" s="308">
        <v>1493</v>
      </c>
      <c r="C17" s="7" t="s">
        <v>422</v>
      </c>
      <c r="D17" s="7"/>
      <c r="M17" s="15"/>
      <c r="N17" s="7"/>
      <c r="O17" s="7"/>
      <c r="R17" s="258"/>
    </row>
    <row r="18" spans="1:19" s="13" customFormat="1">
      <c r="D18" s="7"/>
      <c r="M18" s="15"/>
      <c r="N18" s="7"/>
      <c r="O18" s="7"/>
      <c r="R18" s="258"/>
    </row>
    <row r="19" spans="1:19" s="13" customFormat="1">
      <c r="A19" s="13" t="s">
        <v>179</v>
      </c>
      <c r="B19" s="91">
        <v>20</v>
      </c>
      <c r="C19" s="7" t="s">
        <v>305</v>
      </c>
      <c r="D19" s="7"/>
    </row>
    <row r="20" spans="1:19" s="13" customFormat="1">
      <c r="A20" s="13" t="s">
        <v>212</v>
      </c>
      <c r="B20" s="125">
        <v>9</v>
      </c>
      <c r="C20" s="7" t="s">
        <v>348</v>
      </c>
      <c r="D20" s="7"/>
      <c r="M20" s="82"/>
      <c r="N20" s="7"/>
      <c r="O20" s="7"/>
      <c r="S20" s="291"/>
    </row>
    <row r="21" spans="1:19" s="13" customFormat="1">
      <c r="D21" s="7"/>
      <c r="M21" s="180"/>
      <c r="N21" s="7"/>
      <c r="O21" s="7"/>
      <c r="R21" s="293"/>
    </row>
    <row r="22" spans="1:19" s="13" customFormat="1">
      <c r="A22" s="13" t="s">
        <v>174</v>
      </c>
      <c r="B22" s="265" t="e">
        <f>AVERAGE(#REF!)</f>
        <v>#REF!</v>
      </c>
      <c r="C22" s="7"/>
      <c r="D22" s="7"/>
      <c r="M22" s="180"/>
      <c r="N22" s="7"/>
      <c r="O22" s="7"/>
      <c r="R22" s="293"/>
    </row>
    <row r="23" spans="1:19" s="13" customFormat="1">
      <c r="A23" s="13" t="s">
        <v>401</v>
      </c>
      <c r="B23" s="266" t="e">
        <f>B6-B5</f>
        <v>#REF!</v>
      </c>
      <c r="C23" s="7" t="s">
        <v>445</v>
      </c>
      <c r="D23" s="7"/>
      <c r="E23" s="77" t="s">
        <v>234</v>
      </c>
      <c r="F23" s="6"/>
      <c r="G23" s="6"/>
      <c r="H23" s="5"/>
      <c r="I23" s="5"/>
      <c r="J23" s="6" t="s">
        <v>231</v>
      </c>
      <c r="K23" s="6" t="s">
        <v>232</v>
      </c>
      <c r="M23" s="180"/>
      <c r="N23" s="7"/>
      <c r="O23" s="7"/>
    </row>
    <row r="24" spans="1:19" s="13" customFormat="1">
      <c r="A24" s="13" t="s">
        <v>407</v>
      </c>
      <c r="B24" s="267" t="e">
        <f>#REF!</f>
        <v>#REF!</v>
      </c>
      <c r="C24" s="7"/>
      <c r="D24" s="7"/>
      <c r="E24" s="263" t="s">
        <v>182</v>
      </c>
      <c r="F24" s="11"/>
      <c r="G24" s="11"/>
      <c r="H24" s="8"/>
      <c r="I24" s="8"/>
      <c r="J24" s="264">
        <v>15000</v>
      </c>
      <c r="K24" s="11" t="s">
        <v>297</v>
      </c>
    </row>
    <row r="25" spans="1:19" s="13" customFormat="1">
      <c r="A25" s="13" t="s">
        <v>397</v>
      </c>
      <c r="B25" s="268" t="e">
        <f>#REF!</f>
        <v>#REF!</v>
      </c>
      <c r="C25" s="7" t="s">
        <v>175</v>
      </c>
      <c r="D25" s="7"/>
      <c r="E25" s="8" t="s">
        <v>180</v>
      </c>
      <c r="F25" s="18"/>
      <c r="G25" s="11"/>
      <c r="H25" s="8"/>
      <c r="I25" s="8"/>
      <c r="J25" s="264">
        <v>10000</v>
      </c>
      <c r="K25" s="11" t="s">
        <v>297</v>
      </c>
      <c r="N25" s="7"/>
      <c r="O25" s="7"/>
      <c r="R25" s="178"/>
    </row>
    <row r="26" spans="1:19" s="13" customFormat="1">
      <c r="A26" s="13" t="s">
        <v>399</v>
      </c>
      <c r="B26" s="268" t="e">
        <f>#REF!</f>
        <v>#REF!</v>
      </c>
      <c r="C26" s="7" t="s">
        <v>175</v>
      </c>
      <c r="D26" s="7"/>
      <c r="E26" s="10" t="s">
        <v>178</v>
      </c>
      <c r="F26" s="11"/>
      <c r="G26" s="11"/>
      <c r="H26" s="8"/>
      <c r="I26" s="8"/>
      <c r="J26" s="315">
        <v>41.46</v>
      </c>
      <c r="K26" s="219" t="s">
        <v>384</v>
      </c>
      <c r="M26" s="15"/>
      <c r="N26" s="7"/>
      <c r="O26" s="7"/>
      <c r="R26" s="74"/>
    </row>
    <row r="27" spans="1:19" s="13" customFormat="1">
      <c r="A27" s="13" t="s">
        <v>400</v>
      </c>
      <c r="B27" s="268" t="e">
        <f>#REF!</f>
        <v>#REF!</v>
      </c>
      <c r="C27" s="7" t="s">
        <v>175</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418</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436</v>
      </c>
      <c r="B39" s="3" t="s">
        <v>449</v>
      </c>
      <c r="C39" s="3" t="s">
        <v>458</v>
      </c>
      <c r="D39" s="3" t="s">
        <v>450</v>
      </c>
      <c r="E39" s="3" t="s">
        <v>186</v>
      </c>
      <c r="F39" s="3" t="s">
        <v>432</v>
      </c>
      <c r="G39" s="3" t="s">
        <v>420</v>
      </c>
      <c r="H39" s="3" t="s">
        <v>433</v>
      </c>
      <c r="I39" s="3" t="s">
        <v>434</v>
      </c>
      <c r="J39" s="3" t="s">
        <v>452</v>
      </c>
      <c r="K39" s="3" t="s">
        <v>321</v>
      </c>
    </row>
    <row r="40" spans="1:13">
      <c r="A40" s="602" t="s">
        <v>182</v>
      </c>
      <c r="B40" s="270">
        <f>J24</f>
        <v>15000</v>
      </c>
      <c r="C40" s="7" t="s">
        <v>384</v>
      </c>
      <c r="D40" s="271">
        <v>1</v>
      </c>
      <c r="E40" s="11">
        <f>$B$11</f>
        <v>1</v>
      </c>
      <c r="F40" s="226"/>
      <c r="G40" s="272">
        <f>B40</f>
        <v>15000</v>
      </c>
      <c r="H40" s="217">
        <f t="shared" ref="H40:I42" si="0">G40</f>
        <v>15000</v>
      </c>
      <c r="I40" s="273">
        <f t="shared" si="0"/>
        <v>15000</v>
      </c>
      <c r="J40" s="273" t="e">
        <f>I40*(1+B22)^B23</f>
        <v>#REF!</v>
      </c>
      <c r="K40" s="274" t="s">
        <v>330</v>
      </c>
    </row>
    <row r="41" spans="1:13">
      <c r="A41" s="8" t="s">
        <v>196</v>
      </c>
      <c r="B41" s="294">
        <f>J27</f>
        <v>0</v>
      </c>
      <c r="C41" s="7" t="s">
        <v>384</v>
      </c>
      <c r="D41" s="40">
        <f>B19*B20*B17</f>
        <v>268740</v>
      </c>
      <c r="E41" s="11">
        <f>$B$11</f>
        <v>1</v>
      </c>
      <c r="F41" s="226"/>
      <c r="G41" s="100">
        <f>B41*D41</f>
        <v>0</v>
      </c>
      <c r="H41" s="229">
        <f t="shared" si="0"/>
        <v>0</v>
      </c>
      <c r="I41" s="295">
        <f t="shared" si="0"/>
        <v>0</v>
      </c>
      <c r="J41" s="273" t="e">
        <f>I41*(1+B22)^B23</f>
        <v>#REF!</v>
      </c>
      <c r="K41" s="274" t="s">
        <v>330</v>
      </c>
    </row>
    <row r="42" spans="1:13">
      <c r="A42" s="8" t="s">
        <v>180</v>
      </c>
      <c r="B42" s="296">
        <f>J25</f>
        <v>10000</v>
      </c>
      <c r="C42" s="7" t="s">
        <v>384</v>
      </c>
      <c r="D42" s="271">
        <v>1</v>
      </c>
      <c r="E42" s="11">
        <f>$B$11</f>
        <v>1</v>
      </c>
      <c r="F42" s="226"/>
      <c r="G42" s="297">
        <f>B42</f>
        <v>10000</v>
      </c>
      <c r="H42" s="298">
        <f t="shared" si="0"/>
        <v>10000</v>
      </c>
      <c r="I42" s="299">
        <f t="shared" si="0"/>
        <v>10000</v>
      </c>
      <c r="J42" s="273" t="e">
        <f>I42*(1+B22)^B23</f>
        <v>#REF!</v>
      </c>
      <c r="K42" s="274" t="s">
        <v>330</v>
      </c>
    </row>
    <row r="43" spans="1:13">
      <c r="B43" s="36"/>
      <c r="C43" s="11"/>
      <c r="D43" s="11"/>
      <c r="E43" s="11"/>
      <c r="F43" s="11"/>
      <c r="G43" s="37"/>
      <c r="H43" s="11"/>
      <c r="K43" s="274"/>
    </row>
    <row r="44" spans="1:13" ht="15" thickBot="1">
      <c r="B44" s="41"/>
      <c r="C44" s="10"/>
      <c r="D44" s="11"/>
      <c r="E44" s="11"/>
      <c r="F44" s="11"/>
      <c r="G44" s="11"/>
      <c r="H44" s="11"/>
    </row>
    <row r="45" spans="1:13" ht="57" customHeight="1" thickBot="1">
      <c r="A45" s="67" t="s">
        <v>441</v>
      </c>
      <c r="B45" s="68" t="s">
        <v>446</v>
      </c>
      <c r="C45" s="69" t="s">
        <v>447</v>
      </c>
      <c r="D45" s="70"/>
      <c r="E45" s="28"/>
      <c r="F45" s="734" t="s">
        <v>414</v>
      </c>
      <c r="G45" s="735"/>
      <c r="H45" s="104" t="s">
        <v>210</v>
      </c>
      <c r="I45" s="104" t="s">
        <v>302</v>
      </c>
      <c r="J45" s="105" t="s">
        <v>368</v>
      </c>
      <c r="L45" s="55"/>
      <c r="M45" s="55"/>
    </row>
    <row r="46" spans="1:13">
      <c r="A46" s="44" t="s">
        <v>440</v>
      </c>
      <c r="B46" s="300" t="e">
        <f>SUM(J40:J42)</f>
        <v>#REF!</v>
      </c>
      <c r="C46" s="232" t="e">
        <f>B46*(B26/B27)</f>
        <v>#REF!</v>
      </c>
      <c r="D46" s="373" t="s">
        <v>454</v>
      </c>
      <c r="E46" s="49"/>
      <c r="F46" s="278" t="s">
        <v>364</v>
      </c>
      <c r="G46" s="279"/>
      <c r="H46" s="301">
        <f>J12</f>
        <v>0.10199999999999999</v>
      </c>
      <c r="I46" s="281" t="e">
        <f>B49</f>
        <v>#REF!</v>
      </c>
      <c r="J46" s="302"/>
      <c r="L46" s="55"/>
      <c r="M46" s="303"/>
    </row>
    <row r="47" spans="1:13">
      <c r="A47" s="45" t="s">
        <v>193</v>
      </c>
      <c r="B47" s="218" t="e">
        <f>SUM(J40:J42)</f>
        <v>#REF!</v>
      </c>
      <c r="C47" s="106" t="e">
        <f>B47*(B26/B27)</f>
        <v>#REF!</v>
      </c>
      <c r="D47" s="373" t="s">
        <v>454</v>
      </c>
      <c r="E47" s="49"/>
      <c r="F47" s="108" t="s">
        <v>365</v>
      </c>
      <c r="G47" s="283"/>
      <c r="H47" s="304">
        <v>-0.19800000000000001</v>
      </c>
      <c r="I47" s="109">
        <v>-2123.2298691758301</v>
      </c>
      <c r="J47" s="198"/>
      <c r="L47" s="55"/>
      <c r="M47" s="305"/>
    </row>
    <row r="48" spans="1:13" ht="15" thickBot="1">
      <c r="A48" s="50" t="s">
        <v>190</v>
      </c>
      <c r="B48" s="246">
        <v>0</v>
      </c>
      <c r="C48" s="112" t="e">
        <f>B48*(B26/B27)</f>
        <v>#REF!</v>
      </c>
      <c r="D48" s="373" t="s">
        <v>454</v>
      </c>
      <c r="E48" s="49"/>
      <c r="F48" s="286" t="s">
        <v>366</v>
      </c>
      <c r="G48" s="135"/>
      <c r="H48" s="306">
        <v>-1.1200000000000001</v>
      </c>
      <c r="I48" s="288">
        <v>-375.35670901501277</v>
      </c>
      <c r="J48" s="203"/>
      <c r="L48" s="55"/>
      <c r="M48" s="55"/>
    </row>
    <row r="49" spans="1:7">
      <c r="A49" s="44" t="s">
        <v>441</v>
      </c>
      <c r="B49" s="231" t="e">
        <f>B46/$J$20</f>
        <v>#REF!</v>
      </c>
      <c r="C49" s="231" t="e">
        <f>B49*(B26/B27)</f>
        <v>#REF!</v>
      </c>
      <c r="D49" s="118" t="s">
        <v>218</v>
      </c>
      <c r="E49" s="239"/>
      <c r="F49" s="49"/>
      <c r="G49" s="11"/>
    </row>
    <row r="50" spans="1:7">
      <c r="A50" s="45" t="s">
        <v>225</v>
      </c>
      <c r="B50" s="233" t="e">
        <f>B47/$J$20</f>
        <v>#REF!</v>
      </c>
      <c r="C50" s="233" t="e">
        <f>B50*(B26/B27)</f>
        <v>#REF!</v>
      </c>
      <c r="D50" s="48" t="s">
        <v>218</v>
      </c>
      <c r="E50" s="239"/>
      <c r="F50" s="49"/>
      <c r="G50" s="11" t="s">
        <v>418</v>
      </c>
    </row>
    <row r="51" spans="1:7" ht="15" thickBot="1">
      <c r="A51" s="50" t="s">
        <v>223</v>
      </c>
      <c r="B51" s="307" t="e">
        <f>B48/$J$20</f>
        <v>#DIV/0!</v>
      </c>
      <c r="C51" s="210" t="e">
        <f>B51*(B26/B27)</f>
        <v>#DIV/0!</v>
      </c>
      <c r="D51" s="53" t="s">
        <v>218</v>
      </c>
      <c r="E51" s="239"/>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401" t="s">
        <v>417</v>
      </c>
      <c r="B1" s="402" t="s">
        <v>76</v>
      </c>
      <c r="C1" s="402"/>
      <c r="D1" s="402"/>
      <c r="E1" s="402"/>
      <c r="F1" s="404"/>
      <c r="G1" s="404"/>
      <c r="H1" s="404"/>
      <c r="I1" s="405"/>
      <c r="J1" s="403"/>
    </row>
    <row r="2" spans="1:13">
      <c r="A2" s="406" t="s">
        <v>408</v>
      </c>
      <c r="B2" s="461" t="s">
        <v>77</v>
      </c>
      <c r="C2" s="463"/>
      <c r="D2" s="463"/>
      <c r="E2" s="463"/>
      <c r="F2" s="463"/>
      <c r="G2" s="463"/>
      <c r="H2" s="463"/>
      <c r="I2" s="409"/>
      <c r="J2" s="403"/>
    </row>
    <row r="3" spans="1:13">
      <c r="A3" s="406" t="s">
        <v>409</v>
      </c>
      <c r="B3" s="467" t="s">
        <v>78</v>
      </c>
      <c r="C3" s="468"/>
      <c r="D3" s="463"/>
      <c r="E3" s="463"/>
      <c r="F3" s="463"/>
      <c r="G3" s="463"/>
      <c r="H3" s="463"/>
      <c r="I3" s="409"/>
      <c r="J3" s="403"/>
    </row>
    <row r="4" spans="1:13">
      <c r="A4" s="406" t="s">
        <v>410</v>
      </c>
      <c r="B4" s="472" t="s">
        <v>79</v>
      </c>
      <c r="C4" s="463"/>
      <c r="D4" s="463"/>
      <c r="E4" s="463"/>
      <c r="F4" s="463"/>
      <c r="G4" s="463"/>
      <c r="H4" s="463"/>
      <c r="I4" s="409"/>
      <c r="J4" s="403"/>
    </row>
    <row r="5" spans="1:13">
      <c r="A5" s="406" t="s">
        <v>411</v>
      </c>
      <c r="B5" s="473">
        <v>2008</v>
      </c>
      <c r="C5" s="462"/>
      <c r="D5" s="463"/>
      <c r="E5" s="463"/>
      <c r="F5" s="463"/>
      <c r="G5" s="463"/>
      <c r="H5" s="463"/>
      <c r="I5" s="409"/>
      <c r="J5" s="403"/>
      <c r="K5" s="495"/>
    </row>
    <row r="6" spans="1:13">
      <c r="A6" s="406" t="s">
        <v>435</v>
      </c>
      <c r="B6" s="461" t="e">
        <f>#REF!</f>
        <v>#REF!</v>
      </c>
      <c r="C6" s="462"/>
      <c r="D6" s="463"/>
      <c r="E6" s="464" t="s">
        <v>265</v>
      </c>
      <c r="F6" s="465" t="s">
        <v>171</v>
      </c>
      <c r="G6" s="466"/>
      <c r="H6" s="466"/>
      <c r="I6" s="409"/>
      <c r="J6" s="403"/>
    </row>
    <row r="7" spans="1:13">
      <c r="A7" s="406" t="s">
        <v>430</v>
      </c>
      <c r="B7" s="461" t="s">
        <v>300</v>
      </c>
      <c r="C7" s="462"/>
      <c r="D7" s="463"/>
      <c r="E7" s="464" t="s">
        <v>304</v>
      </c>
      <c r="F7" s="465" t="s">
        <v>158</v>
      </c>
      <c r="G7" s="466"/>
      <c r="H7" s="463"/>
      <c r="I7" s="409"/>
      <c r="J7" s="403"/>
    </row>
    <row r="8" spans="1:13" ht="15" thickBot="1">
      <c r="A8" s="410" t="s">
        <v>165</v>
      </c>
      <c r="B8" s="411" t="s">
        <v>82</v>
      </c>
      <c r="C8" s="412"/>
      <c r="D8" s="413"/>
      <c r="E8" s="414"/>
      <c r="F8" s="471"/>
      <c r="G8" s="415"/>
      <c r="H8" s="413"/>
      <c r="I8" s="416"/>
      <c r="J8" s="403"/>
    </row>
    <row r="9" spans="1:13">
      <c r="A9" s="417"/>
      <c r="B9" s="408"/>
      <c r="C9" s="408"/>
      <c r="D9" s="408"/>
      <c r="E9" s="408"/>
      <c r="F9" s="408"/>
      <c r="G9" s="408"/>
      <c r="H9" s="408"/>
      <c r="I9" s="403"/>
      <c r="J9" s="403"/>
    </row>
    <row r="10" spans="1:13">
      <c r="A10" s="418" t="s">
        <v>385</v>
      </c>
      <c r="B10" s="419" t="s">
        <v>412</v>
      </c>
      <c r="C10" s="419" t="s">
        <v>413</v>
      </c>
      <c r="D10" s="408"/>
      <c r="E10" s="485" t="s">
        <v>94</v>
      </c>
      <c r="F10" s="482"/>
      <c r="G10" s="482"/>
      <c r="H10" s="482"/>
      <c r="I10" s="483"/>
      <c r="J10" s="483"/>
      <c r="M10" s="182"/>
    </row>
    <row r="11" spans="1:13">
      <c r="A11" s="403" t="s">
        <v>421</v>
      </c>
      <c r="B11" s="420">
        <v>7</v>
      </c>
      <c r="C11" s="408" t="s">
        <v>348</v>
      </c>
      <c r="D11" s="408"/>
      <c r="E11" s="182" t="s">
        <v>168</v>
      </c>
      <c r="F11" s="408"/>
      <c r="G11" s="408"/>
      <c r="H11" s="408"/>
      <c r="I11" s="313">
        <v>2</v>
      </c>
      <c r="J11" s="403" t="s">
        <v>305</v>
      </c>
      <c r="M11" s="182"/>
    </row>
    <row r="12" spans="1:13">
      <c r="A12" s="403" t="s">
        <v>105</v>
      </c>
      <c r="B12" s="420">
        <v>5</v>
      </c>
      <c r="C12" s="408" t="s">
        <v>348</v>
      </c>
      <c r="D12" s="408"/>
      <c r="E12" s="182" t="s">
        <v>98</v>
      </c>
      <c r="F12" s="408"/>
      <c r="G12" s="408"/>
      <c r="H12" s="408"/>
      <c r="I12" s="313">
        <v>500</v>
      </c>
      <c r="J12" s="219" t="s">
        <v>90</v>
      </c>
      <c r="M12" s="182"/>
    </row>
    <row r="13" spans="1:13">
      <c r="A13" s="403" t="s">
        <v>83</v>
      </c>
      <c r="B13" s="458">
        <v>24</v>
      </c>
      <c r="C13" s="408" t="s">
        <v>460</v>
      </c>
      <c r="D13" s="408"/>
      <c r="E13" s="182" t="s">
        <v>96</v>
      </c>
      <c r="F13" s="408"/>
      <c r="G13" s="408"/>
      <c r="H13" s="408"/>
      <c r="I13" s="313">
        <v>1000</v>
      </c>
      <c r="J13" s="219" t="s">
        <v>90</v>
      </c>
      <c r="M13" s="182"/>
    </row>
    <row r="14" spans="1:13">
      <c r="A14" s="8" t="s">
        <v>93</v>
      </c>
      <c r="B14" s="313">
        <v>1</v>
      </c>
      <c r="C14" s="408" t="s">
        <v>328</v>
      </c>
      <c r="D14" s="408"/>
      <c r="E14" s="182" t="s">
        <v>99</v>
      </c>
      <c r="F14" s="408"/>
      <c r="G14" s="408"/>
      <c r="H14" s="408"/>
      <c r="I14" s="313">
        <v>1000</v>
      </c>
      <c r="J14" s="219" t="s">
        <v>90</v>
      </c>
      <c r="M14" s="182"/>
    </row>
    <row r="15" spans="1:13">
      <c r="A15" s="403" t="s">
        <v>84</v>
      </c>
      <c r="B15" s="477">
        <v>1413</v>
      </c>
      <c r="C15" s="408" t="s">
        <v>422</v>
      </c>
      <c r="D15" s="408"/>
      <c r="E15" s="182" t="s">
        <v>95</v>
      </c>
      <c r="F15" s="408"/>
      <c r="G15" s="408"/>
      <c r="H15" s="408"/>
      <c r="I15" s="313">
        <v>500</v>
      </c>
      <c r="J15" s="219" t="s">
        <v>90</v>
      </c>
      <c r="M15" s="182"/>
    </row>
    <row r="16" spans="1:13">
      <c r="A16" s="403"/>
      <c r="B16" s="494"/>
      <c r="C16" s="408"/>
      <c r="D16" s="408"/>
      <c r="E16" s="182" t="s">
        <v>100</v>
      </c>
      <c r="F16" s="408"/>
      <c r="G16" s="408"/>
      <c r="H16" s="408"/>
      <c r="I16" s="313">
        <v>1000</v>
      </c>
      <c r="J16" s="219" t="s">
        <v>90</v>
      </c>
      <c r="M16" s="182"/>
    </row>
    <row r="17" spans="1:13">
      <c r="A17" s="403"/>
      <c r="B17" s="494"/>
      <c r="C17" s="408"/>
      <c r="D17" s="408"/>
      <c r="E17" s="227" t="s">
        <v>97</v>
      </c>
      <c r="F17" s="408"/>
      <c r="G17" s="408"/>
      <c r="H17" s="408"/>
      <c r="I17" s="496">
        <f>SUM(I12:I16)</f>
        <v>4000</v>
      </c>
      <c r="J17" s="403" t="s">
        <v>90</v>
      </c>
      <c r="M17" s="182"/>
    </row>
    <row r="18" spans="1:13">
      <c r="A18" s="403"/>
      <c r="B18" s="494"/>
      <c r="C18" s="408"/>
      <c r="D18" s="408"/>
      <c r="E18" s="182"/>
      <c r="F18" s="408"/>
      <c r="G18" s="408"/>
      <c r="H18" s="408"/>
      <c r="I18" s="403"/>
      <c r="J18" s="403"/>
      <c r="M18" s="182"/>
    </row>
    <row r="19" spans="1:13">
      <c r="A19" s="403"/>
      <c r="B19" s="459"/>
      <c r="C19" s="408"/>
      <c r="D19" s="408"/>
      <c r="E19" s="485" t="s">
        <v>86</v>
      </c>
      <c r="F19" s="486"/>
      <c r="G19" s="484"/>
      <c r="H19" s="481"/>
      <c r="I19" s="484"/>
      <c r="J19" s="493" t="s">
        <v>413</v>
      </c>
      <c r="M19" s="182"/>
    </row>
    <row r="20" spans="1:13">
      <c r="A20" s="403"/>
      <c r="B20" s="457"/>
      <c r="C20" s="408"/>
      <c r="D20" s="408"/>
      <c r="E20" s="407" t="s">
        <v>103</v>
      </c>
      <c r="F20" s="408"/>
      <c r="G20" s="408"/>
      <c r="I20" s="313">
        <v>2000</v>
      </c>
      <c r="J20" s="219" t="s">
        <v>90</v>
      </c>
      <c r="M20" s="182"/>
    </row>
    <row r="21" spans="1:13">
      <c r="A21" s="403"/>
      <c r="B21" s="457"/>
      <c r="C21" s="408"/>
      <c r="D21" s="408"/>
      <c r="E21" s="407" t="s">
        <v>89</v>
      </c>
      <c r="F21" s="408"/>
      <c r="G21" s="408"/>
      <c r="I21" s="313">
        <v>50</v>
      </c>
      <c r="J21" s="219" t="s">
        <v>90</v>
      </c>
      <c r="M21" s="11"/>
    </row>
    <row r="22" spans="1:13">
      <c r="A22" s="403"/>
      <c r="B22" s="457"/>
      <c r="C22" s="408"/>
      <c r="D22" s="408"/>
      <c r="E22" s="407" t="s">
        <v>88</v>
      </c>
      <c r="F22" s="408"/>
      <c r="G22" s="408"/>
      <c r="I22" s="313">
        <v>2000</v>
      </c>
      <c r="J22" s="219" t="s">
        <v>90</v>
      </c>
      <c r="M22" s="182"/>
    </row>
    <row r="23" spans="1:13">
      <c r="A23" s="403"/>
      <c r="B23" s="457"/>
      <c r="C23" s="408"/>
      <c r="D23" s="408"/>
      <c r="E23" s="407" t="s">
        <v>87</v>
      </c>
      <c r="F23" s="408"/>
      <c r="G23" s="408"/>
      <c r="I23" s="313">
        <v>500</v>
      </c>
      <c r="J23" s="219" t="s">
        <v>90</v>
      </c>
      <c r="M23" s="182"/>
    </row>
    <row r="24" spans="1:13">
      <c r="A24" s="403"/>
      <c r="B24" s="457"/>
      <c r="C24" s="408"/>
      <c r="D24" s="408"/>
      <c r="M24" s="182"/>
    </row>
    <row r="25" spans="1:13">
      <c r="A25" s="403"/>
      <c r="B25" s="424"/>
      <c r="C25" s="408"/>
      <c r="D25" s="408"/>
      <c r="E25" s="485" t="s">
        <v>91</v>
      </c>
      <c r="F25" s="481"/>
      <c r="G25" s="481"/>
      <c r="H25" s="481"/>
      <c r="I25" s="481"/>
      <c r="J25" s="493" t="s">
        <v>413</v>
      </c>
      <c r="M25" s="182"/>
    </row>
    <row r="26" spans="1:13">
      <c r="A26" s="5" t="s">
        <v>294</v>
      </c>
      <c r="B26" s="5"/>
      <c r="C26" s="5"/>
      <c r="D26" s="408"/>
      <c r="E26" s="407" t="s">
        <v>101</v>
      </c>
      <c r="I26" s="313">
        <v>1000</v>
      </c>
      <c r="J26" s="219" t="s">
        <v>90</v>
      </c>
      <c r="M26" s="83"/>
    </row>
    <row r="27" spans="1:13">
      <c r="A27" s="403" t="s">
        <v>407</v>
      </c>
      <c r="B27" s="425" t="e">
        <f>#REF!</f>
        <v>#REF!</v>
      </c>
      <c r="C27" s="408"/>
      <c r="D27" s="408"/>
      <c r="E27" s="407" t="s">
        <v>102</v>
      </c>
      <c r="F27" s="408"/>
      <c r="G27" s="408"/>
      <c r="I27" s="313">
        <v>1000</v>
      </c>
      <c r="J27" s="219" t="s">
        <v>90</v>
      </c>
    </row>
    <row r="28" spans="1:13">
      <c r="A28" s="403" t="s">
        <v>401</v>
      </c>
      <c r="B28" s="408" t="e">
        <f>B6-B5</f>
        <v>#REF!</v>
      </c>
      <c r="C28" s="408" t="s">
        <v>445</v>
      </c>
      <c r="D28" s="408"/>
      <c r="E28" s="408"/>
      <c r="F28" s="408"/>
      <c r="G28" s="408"/>
      <c r="H28" s="408"/>
      <c r="I28" s="403"/>
      <c r="J28" s="403"/>
    </row>
    <row r="29" spans="1:13">
      <c r="A29" s="403" t="s">
        <v>261</v>
      </c>
      <c r="B29" s="426" t="e">
        <f>AVERAGE(#REF!)</f>
        <v>#REF!</v>
      </c>
      <c r="C29" s="408"/>
      <c r="D29" s="408"/>
      <c r="E29" s="488" t="s">
        <v>148</v>
      </c>
      <c r="F29" s="482"/>
      <c r="G29" s="487"/>
      <c r="H29" s="482"/>
      <c r="I29" s="483"/>
      <c r="J29" s="483"/>
      <c r="K29" s="493" t="s">
        <v>413</v>
      </c>
    </row>
    <row r="30" spans="1:13" ht="28">
      <c r="A30" s="403" t="s">
        <v>397</v>
      </c>
      <c r="B30" s="423" t="e">
        <f>#REF!</f>
        <v>#REF!</v>
      </c>
      <c r="C30" s="7" t="s">
        <v>347</v>
      </c>
      <c r="D30" s="408"/>
      <c r="E30" s="11"/>
      <c r="F30" s="221" t="s">
        <v>412</v>
      </c>
      <c r="G30" s="221" t="s">
        <v>312</v>
      </c>
      <c r="H30" s="222" t="s">
        <v>351</v>
      </c>
      <c r="I30" s="223" t="s">
        <v>352</v>
      </c>
      <c r="J30" s="224" t="s">
        <v>457</v>
      </c>
    </row>
    <row r="31" spans="1:13">
      <c r="A31" s="403" t="s">
        <v>399</v>
      </c>
      <c r="B31" s="423" t="e">
        <f>#REF!</f>
        <v>#REF!</v>
      </c>
      <c r="C31" s="7" t="s">
        <v>347</v>
      </c>
      <c r="D31" s="408"/>
      <c r="E31" s="14" t="s">
        <v>277</v>
      </c>
      <c r="F31" s="313">
        <v>24</v>
      </c>
      <c r="G31" s="313">
        <v>1000</v>
      </c>
      <c r="H31" s="16">
        <v>0.25</v>
      </c>
      <c r="I31" s="391">
        <f>G31*H31</f>
        <v>250</v>
      </c>
      <c r="J31" s="391">
        <f>F31*I31</f>
        <v>6000</v>
      </c>
      <c r="K31" s="219" t="s">
        <v>90</v>
      </c>
    </row>
    <row r="32" spans="1:13">
      <c r="A32" s="403" t="s">
        <v>400</v>
      </c>
      <c r="B32" s="423" t="e">
        <f>#REF!</f>
        <v>#REF!</v>
      </c>
      <c r="C32" s="7" t="s">
        <v>347</v>
      </c>
      <c r="D32" s="408"/>
    </row>
    <row r="33" spans="1:10">
      <c r="A33" s="403"/>
      <c r="B33" s="408"/>
      <c r="C33" s="408"/>
      <c r="D33" s="408"/>
      <c r="E33" s="14"/>
      <c r="F33" s="7"/>
      <c r="G33" s="386"/>
      <c r="H33" s="24"/>
      <c r="I33" s="391"/>
      <c r="J33" s="391"/>
    </row>
    <row r="34" spans="1:10">
      <c r="A34" s="403"/>
      <c r="B34" s="408"/>
      <c r="C34" s="408"/>
      <c r="D34" s="408"/>
      <c r="E34" s="14"/>
      <c r="F34" s="7"/>
      <c r="G34" s="386"/>
      <c r="H34" s="16"/>
      <c r="I34" s="391"/>
      <c r="J34" s="391"/>
    </row>
    <row r="35" spans="1:10">
      <c r="A35" s="403"/>
      <c r="B35" s="408"/>
      <c r="C35" s="408"/>
      <c r="D35" s="408"/>
      <c r="E35" s="79"/>
      <c r="F35" s="11"/>
      <c r="G35" s="216"/>
      <c r="H35" s="24"/>
      <c r="I35" s="391"/>
      <c r="J35" s="391"/>
    </row>
    <row r="36" spans="1:10">
      <c r="A36" s="403"/>
      <c r="B36" s="408"/>
      <c r="C36" s="408"/>
      <c r="D36" s="408"/>
      <c r="E36" s="408"/>
      <c r="F36" s="408"/>
      <c r="G36" s="408"/>
      <c r="H36" s="408"/>
      <c r="I36" s="403"/>
      <c r="J36" s="403"/>
    </row>
    <row r="37" spans="1:10" ht="58" customHeight="1">
      <c r="A37" s="428" t="s">
        <v>361</v>
      </c>
      <c r="B37" s="428" t="s">
        <v>449</v>
      </c>
      <c r="C37" s="3" t="s">
        <v>458</v>
      </c>
      <c r="D37" s="3" t="s">
        <v>450</v>
      </c>
      <c r="E37" s="3" t="s">
        <v>459</v>
      </c>
      <c r="F37" s="3" t="s">
        <v>432</v>
      </c>
      <c r="G37" s="3" t="s">
        <v>420</v>
      </c>
      <c r="H37" s="3" t="s">
        <v>434</v>
      </c>
      <c r="I37" s="3" t="s">
        <v>452</v>
      </c>
      <c r="J37" s="3" t="s">
        <v>321</v>
      </c>
    </row>
    <row r="38" spans="1:10" s="497" customFormat="1" ht="14" customHeight="1">
      <c r="A38" s="498" t="s">
        <v>104</v>
      </c>
      <c r="B38" s="499">
        <f>J31</f>
        <v>6000</v>
      </c>
      <c r="C38" s="126" t="str">
        <f>K31</f>
        <v>2008 CNY</v>
      </c>
      <c r="D38" s="126">
        <f>B11</f>
        <v>7</v>
      </c>
      <c r="E38" s="126">
        <v>1</v>
      </c>
      <c r="F38" s="392">
        <f>B:B*D:D</f>
        <v>42000</v>
      </c>
      <c r="G38" s="501" t="e">
        <f>F:F/$B$30</f>
        <v>#REF!</v>
      </c>
      <c r="H38" s="346" t="e">
        <f>G:G*E:E</f>
        <v>#REF!</v>
      </c>
      <c r="I38" s="346" t="e">
        <f>H:H*((1+$B$29)^$B$28)</f>
        <v>#REF!</v>
      </c>
      <c r="J38" s="478" t="s">
        <v>330</v>
      </c>
    </row>
    <row r="39" spans="1:10" s="497" customFormat="1" ht="14" customHeight="1">
      <c r="A39" s="498" t="s">
        <v>97</v>
      </c>
      <c r="B39" s="478">
        <f>I17</f>
        <v>4000</v>
      </c>
      <c r="C39" s="126" t="str">
        <f>J17</f>
        <v>2008 CNY</v>
      </c>
      <c r="D39" s="126">
        <v>1</v>
      </c>
      <c r="E39" s="126">
        <v>1</v>
      </c>
      <c r="F39" s="392">
        <f t="shared" ref="F39:F46" si="0">B:B*D:D</f>
        <v>4000</v>
      </c>
      <c r="G39" s="501" t="e">
        <f t="shared" ref="G39:G46" si="1">F:F/$B$30</f>
        <v>#REF!</v>
      </c>
      <c r="H39" s="346" t="e">
        <f t="shared" ref="H39:H46" si="2">G:G*E:E</f>
        <v>#REF!</v>
      </c>
      <c r="I39" s="346" t="e">
        <f t="shared" ref="I39:I46" si="3">H:H*((1+$B$29)^$B$28)</f>
        <v>#REF!</v>
      </c>
      <c r="J39" s="478" t="s">
        <v>330</v>
      </c>
    </row>
    <row r="40" spans="1:10" s="479" customFormat="1">
      <c r="A40" s="480" t="s">
        <v>92</v>
      </c>
      <c r="B40" s="489">
        <f>100</f>
        <v>100</v>
      </c>
      <c r="C40" s="219" t="s">
        <v>90</v>
      </c>
      <c r="D40" s="478">
        <f>(B14*B13)+B13</f>
        <v>48</v>
      </c>
      <c r="E40" s="478">
        <v>1</v>
      </c>
      <c r="F40" s="392">
        <f t="shared" si="0"/>
        <v>4800</v>
      </c>
      <c r="G40" s="501" t="e">
        <f t="shared" si="1"/>
        <v>#REF!</v>
      </c>
      <c r="H40" s="346" t="e">
        <f t="shared" si="2"/>
        <v>#REF!</v>
      </c>
      <c r="I40" s="346" t="e">
        <f t="shared" si="3"/>
        <v>#REF!</v>
      </c>
      <c r="J40" s="478" t="s">
        <v>330</v>
      </c>
    </row>
    <row r="41" spans="1:10" s="479" customFormat="1">
      <c r="A41" s="407" t="s">
        <v>103</v>
      </c>
      <c r="B41" s="478">
        <f>I20</f>
        <v>2000</v>
      </c>
      <c r="C41" s="478" t="str">
        <f t="shared" ref="B41:C44" si="4">J20</f>
        <v>2008 CNY</v>
      </c>
      <c r="D41" s="478">
        <f>B13</f>
        <v>24</v>
      </c>
      <c r="E41" s="478">
        <v>1</v>
      </c>
      <c r="F41" s="392">
        <f t="shared" si="0"/>
        <v>48000</v>
      </c>
      <c r="G41" s="501" t="e">
        <f t="shared" si="1"/>
        <v>#REF!</v>
      </c>
      <c r="H41" s="346" t="e">
        <f t="shared" si="2"/>
        <v>#REF!</v>
      </c>
      <c r="I41" s="346" t="e">
        <f t="shared" si="3"/>
        <v>#REF!</v>
      </c>
      <c r="J41" s="478" t="s">
        <v>330</v>
      </c>
    </row>
    <row r="42" spans="1:10" s="479" customFormat="1">
      <c r="A42" s="407" t="s">
        <v>89</v>
      </c>
      <c r="B42" s="478">
        <f t="shared" si="4"/>
        <v>50</v>
      </c>
      <c r="C42" s="478" t="str">
        <f t="shared" si="4"/>
        <v>2008 CNY</v>
      </c>
      <c r="D42" s="478">
        <f>B13</f>
        <v>24</v>
      </c>
      <c r="E42" s="478">
        <v>1</v>
      </c>
      <c r="F42" s="392">
        <f t="shared" si="0"/>
        <v>1200</v>
      </c>
      <c r="G42" s="501" t="e">
        <f t="shared" si="1"/>
        <v>#REF!</v>
      </c>
      <c r="H42" s="346" t="e">
        <f t="shared" si="2"/>
        <v>#REF!</v>
      </c>
      <c r="I42" s="346" t="e">
        <f t="shared" si="3"/>
        <v>#REF!</v>
      </c>
      <c r="J42" s="478" t="s">
        <v>330</v>
      </c>
    </row>
    <row r="43" spans="1:10" s="479" customFormat="1">
      <c r="A43" s="407" t="s">
        <v>88</v>
      </c>
      <c r="B43" s="478">
        <f>I22</f>
        <v>2000</v>
      </c>
      <c r="C43" s="478" t="str">
        <f t="shared" si="4"/>
        <v>2008 CNY</v>
      </c>
      <c r="D43" s="478">
        <f>B12*B13</f>
        <v>120</v>
      </c>
      <c r="E43" s="126">
        <v>1</v>
      </c>
      <c r="F43" s="392">
        <f t="shared" si="0"/>
        <v>240000</v>
      </c>
      <c r="G43" s="501" t="e">
        <f t="shared" si="1"/>
        <v>#REF!</v>
      </c>
      <c r="H43" s="346" t="e">
        <f t="shared" si="2"/>
        <v>#REF!</v>
      </c>
      <c r="I43" s="346" t="e">
        <f t="shared" si="3"/>
        <v>#REF!</v>
      </c>
      <c r="J43" s="478" t="s">
        <v>330</v>
      </c>
    </row>
    <row r="44" spans="1:10" s="479" customFormat="1">
      <c r="A44" s="407" t="s">
        <v>87</v>
      </c>
      <c r="B44" s="478">
        <f>I23</f>
        <v>500</v>
      </c>
      <c r="C44" s="478" t="str">
        <f t="shared" si="4"/>
        <v>2008 CNY</v>
      </c>
      <c r="D44" s="478">
        <f>B12*B13</f>
        <v>120</v>
      </c>
      <c r="E44" s="478">
        <v>1</v>
      </c>
      <c r="F44" s="392">
        <f t="shared" si="0"/>
        <v>60000</v>
      </c>
      <c r="G44" s="501" t="e">
        <f t="shared" si="1"/>
        <v>#REF!</v>
      </c>
      <c r="H44" s="346" t="e">
        <f t="shared" si="2"/>
        <v>#REF!</v>
      </c>
      <c r="I44" s="346" t="e">
        <f t="shared" si="3"/>
        <v>#REF!</v>
      </c>
      <c r="J44" s="478" t="s">
        <v>330</v>
      </c>
    </row>
    <row r="45" spans="1:10">
      <c r="A45" s="407" t="s">
        <v>101</v>
      </c>
      <c r="B45" s="500">
        <f>I26</f>
        <v>1000</v>
      </c>
      <c r="C45" s="408" t="str">
        <f>J26</f>
        <v>2008 CNY</v>
      </c>
      <c r="D45" s="408">
        <f>B12</f>
        <v>5</v>
      </c>
      <c r="E45" s="478">
        <v>1</v>
      </c>
      <c r="F45" s="392">
        <f t="shared" si="0"/>
        <v>5000</v>
      </c>
      <c r="G45" s="501" t="e">
        <f t="shared" si="1"/>
        <v>#REF!</v>
      </c>
      <c r="H45" s="346" t="e">
        <f t="shared" si="2"/>
        <v>#REF!</v>
      </c>
      <c r="I45" s="346" t="e">
        <f t="shared" si="3"/>
        <v>#REF!</v>
      </c>
      <c r="J45" s="478" t="s">
        <v>330</v>
      </c>
    </row>
    <row r="46" spans="1:10">
      <c r="A46" s="407" t="s">
        <v>102</v>
      </c>
      <c r="B46" s="500">
        <f>I27</f>
        <v>1000</v>
      </c>
      <c r="C46" s="408" t="str">
        <f>J27</f>
        <v>2008 CNY</v>
      </c>
      <c r="D46" s="408">
        <f>B12</f>
        <v>5</v>
      </c>
      <c r="E46" s="478">
        <v>1</v>
      </c>
      <c r="F46" s="392">
        <f t="shared" si="0"/>
        <v>5000</v>
      </c>
      <c r="G46" s="501" t="e">
        <f t="shared" si="1"/>
        <v>#REF!</v>
      </c>
      <c r="H46" s="346" t="e">
        <f t="shared" si="2"/>
        <v>#REF!</v>
      </c>
      <c r="I46" s="346" t="e">
        <f t="shared" si="3"/>
        <v>#REF!</v>
      </c>
      <c r="J46" s="478" t="s">
        <v>330</v>
      </c>
    </row>
    <row r="47" spans="1:10">
      <c r="A47" s="403"/>
      <c r="B47" s="457"/>
      <c r="C47" s="408"/>
      <c r="D47" s="408"/>
      <c r="E47" s="408"/>
      <c r="F47" s="423"/>
      <c r="G47" s="490"/>
      <c r="H47" s="491"/>
      <c r="I47" s="492"/>
      <c r="J47" s="403"/>
    </row>
    <row r="48" spans="1:10">
      <c r="A48" s="403"/>
      <c r="B48" s="457"/>
      <c r="C48" s="408"/>
      <c r="D48" s="427"/>
      <c r="E48" s="408"/>
      <c r="F48" s="423"/>
      <c r="G48" s="429"/>
      <c r="H48" s="408"/>
      <c r="I48" s="403"/>
      <c r="J48" s="403"/>
    </row>
    <row r="49" spans="1:10">
      <c r="A49" s="403"/>
      <c r="B49" s="429"/>
      <c r="C49" s="408"/>
      <c r="D49" s="408"/>
      <c r="E49" s="408"/>
      <c r="F49" s="408"/>
      <c r="G49" s="429"/>
      <c r="H49" s="408"/>
      <c r="I49" s="403"/>
      <c r="J49" s="403"/>
    </row>
    <row r="50" spans="1:10">
      <c r="A50" s="418" t="s">
        <v>444</v>
      </c>
      <c r="B50" s="431" t="s">
        <v>185</v>
      </c>
      <c r="C50" s="419" t="s">
        <v>413</v>
      </c>
      <c r="D50" s="419" t="s">
        <v>5</v>
      </c>
      <c r="E50" s="408"/>
      <c r="F50" s="408"/>
      <c r="G50" s="429"/>
      <c r="H50" s="408"/>
      <c r="I50" s="403"/>
      <c r="J50" s="403"/>
    </row>
    <row r="51" spans="1:10">
      <c r="A51" s="403" t="s">
        <v>442</v>
      </c>
      <c r="B51" s="432">
        <v>1.1599999999999999</v>
      </c>
      <c r="C51" s="407" t="s">
        <v>303</v>
      </c>
      <c r="D51" s="420">
        <v>2.0099999999999998</v>
      </c>
      <c r="E51" s="408"/>
      <c r="F51" s="408"/>
      <c r="G51" s="408"/>
      <c r="H51" s="408"/>
      <c r="I51" s="403"/>
      <c r="J51" s="403"/>
    </row>
    <row r="52" spans="1:10">
      <c r="A52" s="403" t="s">
        <v>451</v>
      </c>
      <c r="B52" s="422">
        <f>B51*B15</f>
        <v>1639.08</v>
      </c>
      <c r="C52" s="407" t="s">
        <v>303</v>
      </c>
      <c r="D52" s="408"/>
      <c r="E52" s="408"/>
      <c r="F52" s="408"/>
      <c r="G52" s="408"/>
      <c r="H52" s="408"/>
      <c r="I52" s="403"/>
      <c r="J52" s="403"/>
    </row>
    <row r="53" spans="1:10">
      <c r="A53" s="403"/>
      <c r="B53" s="422"/>
      <c r="C53" s="407"/>
      <c r="D53" s="408"/>
      <c r="E53" s="408"/>
      <c r="F53" s="408"/>
      <c r="G53" s="408"/>
      <c r="H53" s="408"/>
      <c r="I53" s="403"/>
      <c r="J53" s="403"/>
    </row>
    <row r="54" spans="1:10">
      <c r="A54" s="403" t="s">
        <v>268</v>
      </c>
      <c r="B54" s="433">
        <f>B51+(1.645*D51)</f>
        <v>4.46645</v>
      </c>
      <c r="C54" s="407" t="s">
        <v>303</v>
      </c>
      <c r="D54" s="408"/>
      <c r="E54" s="408"/>
      <c r="F54" s="408"/>
      <c r="G54" s="408"/>
      <c r="H54" s="408"/>
      <c r="I54" s="403"/>
      <c r="J54" s="403"/>
    </row>
    <row r="55" spans="1:10">
      <c r="A55" s="403" t="s">
        <v>268</v>
      </c>
      <c r="B55" s="433">
        <f>B51-(1.645*D51)</f>
        <v>-2.1464499999999997</v>
      </c>
      <c r="C55" s="407" t="s">
        <v>209</v>
      </c>
      <c r="D55" s="408"/>
      <c r="E55" s="408"/>
      <c r="F55" s="408"/>
      <c r="G55" s="408"/>
      <c r="H55" s="408"/>
      <c r="I55" s="403"/>
      <c r="J55" s="403"/>
    </row>
    <row r="56" spans="1:10" ht="15" thickBot="1">
      <c r="A56" s="403"/>
      <c r="B56" s="423"/>
      <c r="C56" s="407"/>
      <c r="D56" s="408"/>
      <c r="E56" s="408"/>
      <c r="F56" s="408"/>
      <c r="G56" s="408"/>
      <c r="H56" s="408"/>
      <c r="I56" s="403"/>
      <c r="J56" s="403"/>
    </row>
    <row r="57" spans="1:10" ht="57" thickBot="1">
      <c r="A57" s="434" t="s">
        <v>441</v>
      </c>
      <c r="B57" s="435" t="s">
        <v>108</v>
      </c>
      <c r="C57" s="436" t="s">
        <v>447</v>
      </c>
      <c r="D57" s="437"/>
      <c r="E57" s="408"/>
      <c r="F57" s="438" t="s">
        <v>109</v>
      </c>
      <c r="G57" s="439" t="s">
        <v>210</v>
      </c>
      <c r="H57" s="440" t="s">
        <v>302</v>
      </c>
      <c r="I57" s="441" t="s">
        <v>368</v>
      </c>
      <c r="J57" s="403"/>
    </row>
    <row r="58" spans="1:10">
      <c r="A58" s="401" t="s">
        <v>440</v>
      </c>
      <c r="B58" s="490" t="e">
        <f>SUM(B59:B60)</f>
        <v>#REF!</v>
      </c>
      <c r="C58" s="429" t="e">
        <f t="shared" ref="C58:C63" si="5">B:B*($B$31/$B$32)</f>
        <v>#REF!</v>
      </c>
      <c r="D58" s="442" t="s">
        <v>454</v>
      </c>
      <c r="E58" s="408"/>
      <c r="F58" s="443" t="s">
        <v>364</v>
      </c>
      <c r="G58" s="444">
        <f>B51</f>
        <v>1.1599999999999999</v>
      </c>
      <c r="H58" s="445" t="e">
        <f>$B$58/(G:G*$B$15)</f>
        <v>#REF!</v>
      </c>
      <c r="I58" s="503" t="e">
        <f>100/H:H</f>
        <v>#REF!</v>
      </c>
      <c r="J58" s="403"/>
    </row>
    <row r="59" spans="1:10">
      <c r="A59" s="447" t="s">
        <v>448</v>
      </c>
      <c r="B59" s="490" t="e">
        <f>SUM(I38:I46)</f>
        <v>#REF!</v>
      </c>
      <c r="C59" s="429" t="e">
        <f t="shared" si="5"/>
        <v>#REF!</v>
      </c>
      <c r="D59" s="442" t="s">
        <v>454</v>
      </c>
      <c r="E59" s="408"/>
      <c r="F59" s="443" t="s">
        <v>365</v>
      </c>
      <c r="G59" s="444">
        <f>B54</f>
        <v>4.46645</v>
      </c>
      <c r="H59" s="445" t="e">
        <f>$B$58/(G:G*$B$15)</f>
        <v>#REF!</v>
      </c>
      <c r="I59" s="503" t="e">
        <f>100/H:H</f>
        <v>#REF!</v>
      </c>
      <c r="J59" s="403"/>
    </row>
    <row r="60" spans="1:10" ht="15" thickBot="1">
      <c r="A60" s="50" t="s">
        <v>488</v>
      </c>
      <c r="B60" s="448">
        <f>0</f>
        <v>0</v>
      </c>
      <c r="C60" s="448" t="e">
        <f t="shared" si="5"/>
        <v>#REF!</v>
      </c>
      <c r="D60" s="449" t="s">
        <v>454</v>
      </c>
      <c r="E60" s="408"/>
      <c r="F60" s="450" t="s">
        <v>366</v>
      </c>
      <c r="G60" s="451">
        <f>B55</f>
        <v>-2.1464499999999997</v>
      </c>
      <c r="H60" s="455" t="e">
        <f>$B$58/(G:G*$B$15)</f>
        <v>#REF!</v>
      </c>
      <c r="I60" s="504" t="e">
        <f>100/H:H</f>
        <v>#REF!</v>
      </c>
      <c r="J60" s="403"/>
    </row>
    <row r="61" spans="1:10">
      <c r="A61" s="453" t="s">
        <v>441</v>
      </c>
      <c r="B61" s="429" t="e">
        <f>B58/B52</f>
        <v>#REF!</v>
      </c>
      <c r="C61" s="429" t="e">
        <f t="shared" si="5"/>
        <v>#REF!</v>
      </c>
      <c r="D61" s="589" t="s">
        <v>454</v>
      </c>
      <c r="E61" s="454"/>
      <c r="F61" s="408"/>
      <c r="G61" s="408"/>
      <c r="H61" s="403"/>
      <c r="I61" s="403"/>
      <c r="J61" s="403"/>
    </row>
    <row r="62" spans="1:10">
      <c r="A62" s="447" t="s">
        <v>372</v>
      </c>
      <c r="B62" s="429" t="e">
        <f>B59/B52</f>
        <v>#REF!</v>
      </c>
      <c r="C62" s="429" t="e">
        <f t="shared" si="5"/>
        <v>#REF!</v>
      </c>
      <c r="D62" s="590" t="s">
        <v>454</v>
      </c>
      <c r="E62" s="454"/>
      <c r="F62" s="408"/>
      <c r="G62" s="408" t="s">
        <v>418</v>
      </c>
      <c r="H62" s="403"/>
      <c r="I62" s="403"/>
      <c r="J62" s="403"/>
    </row>
    <row r="63" spans="1:10" ht="15" thickBot="1">
      <c r="A63" s="50" t="s">
        <v>487</v>
      </c>
      <c r="B63" s="502"/>
      <c r="C63" s="448" t="e">
        <f t="shared" si="5"/>
        <v>#REF!</v>
      </c>
      <c r="D63" s="591" t="s">
        <v>454</v>
      </c>
      <c r="E63" s="454"/>
      <c r="F63" s="408"/>
      <c r="G63" s="408"/>
      <c r="H63" s="403"/>
      <c r="I63" s="403"/>
      <c r="J63" s="403"/>
    </row>
    <row r="64" spans="1:10">
      <c r="A64" s="403"/>
      <c r="B64" s="408"/>
      <c r="C64" s="408"/>
      <c r="D64" s="408"/>
      <c r="E64" s="408"/>
      <c r="F64" s="408"/>
      <c r="G64" s="408"/>
      <c r="H64" s="408"/>
      <c r="I64" s="403"/>
      <c r="J64" s="403"/>
    </row>
    <row r="65" spans="1:10">
      <c r="A65" s="403"/>
      <c r="B65" s="408"/>
      <c r="C65" s="408"/>
      <c r="D65" s="408"/>
      <c r="E65" s="408"/>
      <c r="F65" s="408" t="s">
        <v>418</v>
      </c>
      <c r="G65" s="408"/>
      <c r="H65" s="408"/>
      <c r="I65" s="403"/>
      <c r="J65" s="403"/>
    </row>
    <row r="66" spans="1:10">
      <c r="A66" s="403"/>
      <c r="B66" s="408"/>
      <c r="C66" s="408"/>
      <c r="D66" s="408"/>
      <c r="E66" s="408"/>
      <c r="F66" s="408"/>
      <c r="G66" s="408"/>
      <c r="H66" s="408"/>
      <c r="I66" s="403"/>
      <c r="J66" s="403"/>
    </row>
    <row r="67" spans="1:10">
      <c r="A67" s="403"/>
      <c r="B67" s="408"/>
      <c r="C67" s="408"/>
      <c r="D67" s="408"/>
      <c r="E67" s="408"/>
      <c r="F67" s="408"/>
      <c r="G67" s="408"/>
      <c r="H67" s="408"/>
      <c r="I67" s="403"/>
      <c r="J67" s="403"/>
    </row>
    <row r="68" spans="1:10">
      <c r="A68" s="403"/>
      <c r="B68" s="408"/>
      <c r="C68" s="408"/>
      <c r="D68" s="408"/>
      <c r="E68" s="408"/>
      <c r="F68" s="408"/>
      <c r="G68" s="408"/>
      <c r="H68" s="408"/>
      <c r="I68" s="403"/>
      <c r="J68" s="403"/>
    </row>
    <row r="69" spans="1:10">
      <c r="A69" s="403"/>
      <c r="B69" s="408"/>
      <c r="C69" s="408"/>
      <c r="D69" s="408"/>
      <c r="E69" s="408"/>
      <c r="F69" s="408"/>
      <c r="G69" s="408"/>
      <c r="H69" s="408"/>
      <c r="I69" s="403"/>
      <c r="J69" s="403"/>
    </row>
    <row r="70" spans="1:10">
      <c r="A70" s="403"/>
      <c r="B70" s="408"/>
      <c r="C70" s="429"/>
      <c r="D70" s="408"/>
      <c r="E70" s="408"/>
      <c r="F70" s="408"/>
      <c r="G70" s="408"/>
      <c r="H70" s="408"/>
      <c r="I70" s="403"/>
      <c r="J70" s="403"/>
    </row>
    <row r="71" spans="1:10">
      <c r="A71" s="403"/>
      <c r="B71" s="423"/>
      <c r="C71" s="403"/>
      <c r="D71" s="403"/>
      <c r="E71" s="403"/>
      <c r="F71" s="403"/>
      <c r="G71" s="403"/>
      <c r="H71" s="403"/>
      <c r="I71" s="403"/>
      <c r="J71" s="40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18. ETP and streaming,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2013-04-18T23:32:13Z</dcterms:modified>
</cp:coreProperties>
</file>